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mero\Desktop\REDES\"/>
    </mc:Choice>
  </mc:AlternateContent>
  <bookViews>
    <workbookView xWindow="0" yWindow="0" windowWidth="21600" windowHeight="9510" firstSheet="1" activeTab="1"/>
  </bookViews>
  <sheets>
    <sheet name="CONSOLIDADO ACTIVIDADES" sheetId="10" r:id="rId1"/>
    <sheet name="MEDIA" sheetId="4" r:id="rId2"/>
  </sheets>
  <externalReferences>
    <externalReference r:id="rId3"/>
    <externalReference r:id="rId4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4" l="1"/>
  <c r="H40" i="4"/>
  <c r="F40" i="4"/>
  <c r="F37" i="4"/>
  <c r="F38" i="4"/>
  <c r="F36" i="4"/>
  <c r="F34" i="4"/>
  <c r="F32" i="4"/>
  <c r="F31" i="4"/>
  <c r="F30" i="4"/>
  <c r="F29" i="4"/>
  <c r="F27" i="4"/>
  <c r="F25" i="4"/>
  <c r="F26" i="4"/>
  <c r="F24" i="4"/>
  <c r="F22" i="4"/>
  <c r="F19" i="4"/>
  <c r="F20" i="4"/>
  <c r="F18" i="4"/>
  <c r="F16" i="4"/>
  <c r="F14" i="4"/>
  <c r="F12" i="4"/>
  <c r="F13" i="4"/>
  <c r="F11" i="4"/>
  <c r="F8" i="4"/>
  <c r="F9" i="4"/>
  <c r="F7" i="4"/>
  <c r="F6" i="4"/>
  <c r="F4" i="4"/>
  <c r="A20" i="4" l="1"/>
  <c r="A7" i="4"/>
  <c r="D6" i="4" l="1"/>
  <c r="A6" i="4"/>
  <c r="A58" i="4" l="1"/>
  <c r="A54" i="4"/>
  <c r="A51" i="4"/>
  <c r="J10" i="4"/>
  <c r="J15" i="4"/>
  <c r="J17" i="4"/>
  <c r="J21" i="4"/>
  <c r="J23" i="4"/>
  <c r="J28" i="4"/>
  <c r="J33" i="4"/>
  <c r="J35" i="4"/>
  <c r="J39" i="4"/>
  <c r="J48" i="4"/>
  <c r="J5" i="4"/>
  <c r="J6" i="4"/>
  <c r="K6" i="4" s="1"/>
  <c r="A4" i="4"/>
  <c r="A59" i="4" l="1"/>
  <c r="D49" i="4" l="1"/>
  <c r="F49" i="4" s="1"/>
  <c r="D50" i="4"/>
  <c r="D51" i="4"/>
  <c r="D52" i="4"/>
  <c r="D53" i="4"/>
  <c r="D54" i="4"/>
  <c r="D55" i="4"/>
  <c r="D56" i="4"/>
  <c r="D57" i="4"/>
  <c r="D58" i="4"/>
  <c r="G49" i="4"/>
  <c r="G50" i="4"/>
  <c r="G51" i="4"/>
  <c r="G52" i="4"/>
  <c r="G53" i="4"/>
  <c r="G54" i="4"/>
  <c r="G55" i="4"/>
  <c r="G56" i="4"/>
  <c r="G57" i="4"/>
  <c r="G58" i="4"/>
  <c r="F52" i="4" l="1"/>
  <c r="H52" i="4" s="1"/>
  <c r="J52" i="4"/>
  <c r="J55" i="4"/>
  <c r="F55" i="4"/>
  <c r="H55" i="4" s="1"/>
  <c r="J58" i="4"/>
  <c r="K58" i="4" s="1"/>
  <c r="H58" i="4"/>
  <c r="F54" i="4"/>
  <c r="H54" i="4" s="1"/>
  <c r="J54" i="4"/>
  <c r="J50" i="4"/>
  <c r="F50" i="4"/>
  <c r="H50" i="4" s="1"/>
  <c r="J56" i="4"/>
  <c r="F56" i="4"/>
  <c r="H56" i="4" s="1"/>
  <c r="J51" i="4"/>
  <c r="F51" i="4"/>
  <c r="H51" i="4" s="1"/>
  <c r="J57" i="4"/>
  <c r="F57" i="4"/>
  <c r="H57" i="4" s="1"/>
  <c r="J53" i="4"/>
  <c r="F53" i="4"/>
  <c r="H53" i="4" s="1"/>
  <c r="J49" i="4"/>
  <c r="H49" i="4"/>
  <c r="A49" i="4" l="1"/>
  <c r="A50" i="4"/>
  <c r="A52" i="4"/>
  <c r="A53" i="4"/>
  <c r="A55" i="4"/>
  <c r="A56" i="4"/>
  <c r="A57" i="4"/>
  <c r="D4" i="4" l="1"/>
  <c r="D7" i="4"/>
  <c r="D8" i="4"/>
  <c r="D9" i="4"/>
  <c r="D11" i="4"/>
  <c r="D12" i="4"/>
  <c r="D13" i="4"/>
  <c r="D14" i="4"/>
  <c r="D16" i="4"/>
  <c r="D18" i="4"/>
  <c r="D19" i="4"/>
  <c r="D20" i="4"/>
  <c r="D22" i="4"/>
  <c r="D24" i="4"/>
  <c r="D25" i="4"/>
  <c r="D26" i="4"/>
  <c r="D27" i="4"/>
  <c r="D29" i="4"/>
  <c r="D30" i="4"/>
  <c r="D31" i="4"/>
  <c r="D32" i="4"/>
  <c r="F33" i="4"/>
  <c r="D34" i="4"/>
  <c r="D36" i="4"/>
  <c r="D37" i="4"/>
  <c r="D38" i="4"/>
  <c r="D40" i="4"/>
  <c r="D41" i="4"/>
  <c r="F41" i="4" s="1"/>
  <c r="D42" i="4"/>
  <c r="F42" i="4" s="1"/>
  <c r="D43" i="4"/>
  <c r="F43" i="4" s="1"/>
  <c r="D44" i="4"/>
  <c r="F44" i="4" s="1"/>
  <c r="D45" i="4"/>
  <c r="F45" i="4" s="1"/>
  <c r="D46" i="4"/>
  <c r="F46" i="4" s="1"/>
  <c r="D47" i="4"/>
  <c r="F47" i="4" s="1"/>
  <c r="B4" i="4"/>
  <c r="G4" i="4"/>
  <c r="A5" i="4"/>
  <c r="B6" i="4"/>
  <c r="G6" i="4"/>
  <c r="H6" i="4" s="1"/>
  <c r="B7" i="4"/>
  <c r="G7" i="4"/>
  <c r="A8" i="4"/>
  <c r="B8" i="4"/>
  <c r="G8" i="4"/>
  <c r="A9" i="4"/>
  <c r="B9" i="4"/>
  <c r="G9" i="4"/>
  <c r="A10" i="4"/>
  <c r="A11" i="4"/>
  <c r="B11" i="4"/>
  <c r="G11" i="4"/>
  <c r="A12" i="4"/>
  <c r="B12" i="4"/>
  <c r="G12" i="4"/>
  <c r="A13" i="4"/>
  <c r="B13" i="4"/>
  <c r="G13" i="4"/>
  <c r="A14" i="4"/>
  <c r="B14" i="4"/>
  <c r="G14" i="4"/>
  <c r="A15" i="4"/>
  <c r="A16" i="4"/>
  <c r="B16" i="4"/>
  <c r="G16" i="4"/>
  <c r="A17" i="4"/>
  <c r="A18" i="4"/>
  <c r="B18" i="4"/>
  <c r="G18" i="4"/>
  <c r="A19" i="4"/>
  <c r="B19" i="4"/>
  <c r="G19" i="4"/>
  <c r="B20" i="4"/>
  <c r="G20" i="4"/>
  <c r="A21" i="4"/>
  <c r="A22" i="4"/>
  <c r="B22" i="4"/>
  <c r="G22" i="4"/>
  <c r="A23" i="4"/>
  <c r="A24" i="4"/>
  <c r="B24" i="4"/>
  <c r="G24" i="4"/>
  <c r="A25" i="4"/>
  <c r="B25" i="4"/>
  <c r="G25" i="4"/>
  <c r="A26" i="4"/>
  <c r="B26" i="4"/>
  <c r="G26" i="4"/>
  <c r="A27" i="4"/>
  <c r="B27" i="4"/>
  <c r="G27" i="4"/>
  <c r="A28" i="4"/>
  <c r="A29" i="4"/>
  <c r="B29" i="4"/>
  <c r="G29" i="4"/>
  <c r="A30" i="4"/>
  <c r="B30" i="4"/>
  <c r="G30" i="4"/>
  <c r="A31" i="4"/>
  <c r="B31" i="4"/>
  <c r="G31" i="4"/>
  <c r="A32" i="4"/>
  <c r="B32" i="4"/>
  <c r="G32" i="4"/>
  <c r="A33" i="4"/>
  <c r="A34" i="4"/>
  <c r="B34" i="4"/>
  <c r="G34" i="4"/>
  <c r="A35" i="4"/>
  <c r="A36" i="4"/>
  <c r="B36" i="4"/>
  <c r="G36" i="4"/>
  <c r="A37" i="4"/>
  <c r="B37" i="4"/>
  <c r="G37" i="4"/>
  <c r="A38" i="4"/>
  <c r="B38" i="4"/>
  <c r="G38" i="4"/>
  <c r="A39" i="4"/>
  <c r="A40" i="4"/>
  <c r="B40" i="4"/>
  <c r="G40" i="4"/>
  <c r="A41" i="4"/>
  <c r="B41" i="4"/>
  <c r="G41" i="4"/>
  <c r="A42" i="4"/>
  <c r="B42" i="4"/>
  <c r="G42" i="4"/>
  <c r="A43" i="4"/>
  <c r="B43" i="4"/>
  <c r="G43" i="4"/>
  <c r="A44" i="4"/>
  <c r="B44" i="4"/>
  <c r="G44" i="4"/>
  <c r="A45" i="4"/>
  <c r="B45" i="4"/>
  <c r="G45" i="4"/>
  <c r="A46" i="4"/>
  <c r="B46" i="4"/>
  <c r="G46" i="4"/>
  <c r="A47" i="4"/>
  <c r="B47" i="4"/>
  <c r="G47" i="4"/>
  <c r="H36" i="4" l="1"/>
  <c r="H26" i="4"/>
  <c r="H20" i="4"/>
  <c r="H9" i="4"/>
  <c r="H34" i="4"/>
  <c r="H30" i="4"/>
  <c r="H25" i="4"/>
  <c r="H19" i="4"/>
  <c r="H13" i="4"/>
  <c r="J8" i="4"/>
  <c r="H8" i="4"/>
  <c r="H38" i="4"/>
  <c r="H29" i="4"/>
  <c r="H24" i="4"/>
  <c r="H18" i="4"/>
  <c r="H12" i="4"/>
  <c r="H7" i="4"/>
  <c r="H31" i="4"/>
  <c r="H14" i="4"/>
  <c r="H37" i="4"/>
  <c r="H32" i="4"/>
  <c r="H27" i="4"/>
  <c r="H22" i="4"/>
  <c r="H16" i="4"/>
  <c r="H11" i="4"/>
  <c r="H4" i="4"/>
  <c r="J14" i="4"/>
  <c r="J44" i="4"/>
  <c r="H44" i="4"/>
  <c r="J40" i="4"/>
  <c r="J30" i="4"/>
  <c r="J25" i="4"/>
  <c r="J19" i="4"/>
  <c r="J47" i="4"/>
  <c r="J43" i="4"/>
  <c r="H43" i="4"/>
  <c r="J38" i="4"/>
  <c r="K38" i="4" s="1"/>
  <c r="J29" i="4"/>
  <c r="J24" i="4"/>
  <c r="J18" i="4"/>
  <c r="J12" i="4"/>
  <c r="J7" i="4"/>
  <c r="J45" i="4"/>
  <c r="H45" i="4"/>
  <c r="J41" i="4"/>
  <c r="H41" i="4"/>
  <c r="J36" i="4"/>
  <c r="J31" i="4"/>
  <c r="J26" i="4"/>
  <c r="J20" i="4"/>
  <c r="J9" i="4"/>
  <c r="J34" i="4"/>
  <c r="J13" i="4"/>
  <c r="J46" i="4"/>
  <c r="J42" i="4"/>
  <c r="J37" i="4"/>
  <c r="J32" i="4"/>
  <c r="J27" i="4"/>
  <c r="J22" i="4"/>
  <c r="J16" i="4"/>
  <c r="J11" i="4"/>
  <c r="J4" i="4"/>
  <c r="H47" i="4"/>
  <c r="H46" i="4"/>
  <c r="H42" i="4"/>
  <c r="A3" i="4"/>
  <c r="H59" i="4" l="1"/>
  <c r="B29" i="10"/>
  <c r="B27" i="10"/>
  <c r="B19" i="10"/>
  <c r="B13" i="10"/>
  <c r="B9" i="10"/>
  <c r="B3" i="10"/>
  <c r="H60" i="4" l="1"/>
  <c r="H68" i="4"/>
  <c r="H69" i="4" s="1"/>
  <c r="H67" i="4"/>
  <c r="H61" i="4"/>
  <c r="H66" i="4"/>
  <c r="H62" i="4"/>
  <c r="H63" i="4" s="1"/>
  <c r="H70" i="4" l="1"/>
  <c r="H64" i="4"/>
</calcChain>
</file>

<file path=xl/sharedStrings.xml><?xml version="1.0" encoding="utf-8"?>
<sst xmlns="http://schemas.openxmlformats.org/spreadsheetml/2006/main" count="69" uniqueCount="47">
  <si>
    <t>VALOR UNITARIO</t>
  </si>
  <si>
    <t>MEDIA ÁRMONICA</t>
  </si>
  <si>
    <t>CANTIDADES ESTIMADAS</t>
  </si>
  <si>
    <t>VALOR TOTAL ESTIMADO</t>
  </si>
  <si>
    <t>Demolición y ejecucción Filos y/o dilataciones  MURO - PLACA (MORTERO)</t>
  </si>
  <si>
    <t>Desmonte y retiro manto impermeabilización (edil)</t>
  </si>
  <si>
    <t>Impermeabilización con Sika Transparente 10 Fachada</t>
  </si>
  <si>
    <t xml:space="preserve">Desmonte y montaje de aparatos sanitarios Incluye emboquille mortero </t>
  </si>
  <si>
    <t>Accesorios PVC.P Ø 2" (Sum + Instalación)</t>
  </si>
  <si>
    <t>Accesorios PVC.P Ø 4" (Sum + Instalación)</t>
  </si>
  <si>
    <t xml:space="preserve">Mediacaña en mortero imperm 1:3 h=0.10 </t>
  </si>
  <si>
    <t>Pañete impermeab. muro 1:3 e=0.015 a&lt; 0.60</t>
  </si>
  <si>
    <t>Vinilo sobre pañete (3 manos)</t>
  </si>
  <si>
    <t>Koraza sobre color diferente (2 manos)</t>
  </si>
  <si>
    <t>Demolicion Enchape de Muro Baldosa (Carg+retiro)</t>
  </si>
  <si>
    <t>Suministro e instalación de enchape blanco  20.5 x 20.5</t>
  </si>
  <si>
    <t>Suministro e instalación Tapa y cadena en Bronce Ø 2 1/2"</t>
  </si>
  <si>
    <t>Desmonte, cambio de empaques y montaje de mezclador para ducha.</t>
  </si>
  <si>
    <t>Suministro e instalación arbolde salida tanque sanitario</t>
  </si>
  <si>
    <t xml:space="preserve">
Suministro y aplicación silicona entorno ventanería.
</t>
  </si>
  <si>
    <t>Suministro y aplicación de tapagotera Sanisil o similar para ganchos de sujeción cubierta.</t>
  </si>
  <si>
    <t>Suministro e instalación Válvula Bola 1216x1216 Mariposa Gasflex (1/2")</t>
  </si>
  <si>
    <t>Ajuste cerradura puerta baño</t>
  </si>
  <si>
    <t>Ajuste cierre ventana</t>
  </si>
  <si>
    <t>Suministro y aplicación silicona accesorios salida sanitaria de 2", 3" y 4"</t>
  </si>
  <si>
    <t>Suministro e instalación pulsador timbre.</t>
  </si>
  <si>
    <t>Desmonte y reinstalación de incrustaciones en cerámica baño</t>
  </si>
  <si>
    <t>Impermeabilización placa cubierta MANTO EDIL</t>
  </si>
  <si>
    <t xml:space="preserve">Suministro y aplicación mortero de nivelación (1:3 e=0.015) </t>
  </si>
  <si>
    <t>Flanche desarrollo ( 0,60 x 5.30 ml) Lámina Coll  Rolle Calibre 18, anticorrosivo y esmalte.</t>
  </si>
  <si>
    <t xml:space="preserve">Reenboquille blanco ceramica de .20 x .20 </t>
  </si>
  <si>
    <t>Reenboquille con mortero salidas sanitarias sobre fachada (1:3 e=0.015)</t>
  </si>
  <si>
    <t>Demolición y enchape mampostería ladrillo visto dos caras</t>
  </si>
  <si>
    <t>Enchape mamposteria a la vista</t>
  </si>
  <si>
    <t>Retiro de escombros y material sobrante a botadero autorizado.</t>
  </si>
  <si>
    <t>Imprevistos</t>
  </si>
  <si>
    <t>Utilidad</t>
  </si>
  <si>
    <t>Iva sobre utilidad</t>
  </si>
  <si>
    <t>Zondeo y revisión salida sanitaria 2 y 3"</t>
  </si>
  <si>
    <t>ACTIVIDAD.</t>
  </si>
  <si>
    <t>TECNOLOGIA PIPE BURSTING</t>
  </si>
  <si>
    <t>UN</t>
  </si>
  <si>
    <t>OINCO</t>
  </si>
  <si>
    <t>M</t>
  </si>
  <si>
    <t>MAS INGENIERIA</t>
  </si>
  <si>
    <t>Administración</t>
  </si>
  <si>
    <t>EAB - ESP (SAI)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</si>
</sst>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[$$-240A]\ * #,##0.00_-;\-[$$-240A]\ * #,##0.00_-;_-[$$-240A]\ * &quot;-&quot;??_-;_-@_-"/>
    <numFmt numFmtId="165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</cellStyleXfs>
  <cellXfs count="55">
    <xf numFmtId="0" fontId="0" fillId="0" borderId="0" xfId="0"/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43" fontId="4" fillId="3" borderId="4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3" fontId="3" fillId="0" borderId="1" xfId="1" applyFont="1" applyBorder="1" applyAlignment="1">
      <alignment horizontal="center" vertical="center"/>
    </xf>
    <xf numFmtId="164" fontId="3" fillId="0" borderId="1" xfId="0" applyNumberFormat="1" applyFont="1" applyBorder="1"/>
    <xf numFmtId="43" fontId="3" fillId="0" borderId="3" xfId="1" applyFont="1" applyBorder="1"/>
    <xf numFmtId="9" fontId="5" fillId="0" borderId="1" xfId="0" applyNumberFormat="1" applyFont="1" applyBorder="1" applyAlignment="1">
      <alignment horizontal="center"/>
    </xf>
    <xf numFmtId="164" fontId="3" fillId="5" borderId="1" xfId="0" applyNumberFormat="1" applyFont="1" applyFill="1" applyBorder="1"/>
    <xf numFmtId="164" fontId="3" fillId="5" borderId="1" xfId="0" applyNumberFormat="1" applyFont="1" applyFill="1" applyBorder="1" applyAlignment="1">
      <alignment vertical="center"/>
    </xf>
    <xf numFmtId="164" fontId="4" fillId="3" borderId="1" xfId="0" applyNumberFormat="1" applyFont="1" applyFill="1" applyBorder="1"/>
    <xf numFmtId="0" fontId="2" fillId="3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43" fontId="0" fillId="0" borderId="0" xfId="0" applyNumberFormat="1"/>
    <xf numFmtId="43" fontId="3" fillId="0" borderId="3" xfId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43" fontId="3" fillId="0" borderId="1" xfId="1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43" fontId="3" fillId="0" borderId="1" xfId="1" applyFont="1" applyBorder="1"/>
    <xf numFmtId="0" fontId="4" fillId="0" borderId="7" xfId="0" applyFont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164" fontId="0" fillId="0" borderId="0" xfId="0" applyNumberFormat="1"/>
    <xf numFmtId="0" fontId="4" fillId="0" borderId="19" xfId="0" applyFont="1" applyBorder="1" applyAlignment="1">
      <alignment horizontal="left"/>
    </xf>
    <xf numFmtId="9" fontId="5" fillId="0" borderId="3" xfId="0" applyNumberFormat="1" applyFont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164" fontId="3" fillId="6" borderId="8" xfId="0" applyNumberFormat="1" applyFont="1" applyFill="1" applyBorder="1" applyAlignment="1">
      <alignment horizontal="center"/>
    </xf>
    <xf numFmtId="164" fontId="3" fillId="6" borderId="7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4">
    <cellStyle name="Millares" xfId="1" builtinId="3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zapata/Downloads/FORMATO%20COTIZACION%20PIPE%20BURST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zapata/Downloads/COTIZACION%20OIN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IZACION MANZANA 54"/>
    </sheetNames>
    <sheetDataSet>
      <sheetData sheetId="0">
        <row r="15">
          <cell r="B15" t="str">
            <v>IMPACTO URBANO</v>
          </cell>
        </row>
        <row r="16">
          <cell r="B16" t="str">
            <v>Impacto Urbano</v>
          </cell>
          <cell r="C16" t="str">
            <v>GLB</v>
          </cell>
          <cell r="D16">
            <v>1</v>
          </cell>
        </row>
        <row r="17">
          <cell r="B17" t="str">
            <v>EXCAVACIONES,DEMOLICIONES Y TRASLADO ESTRUCTURAS</v>
          </cell>
        </row>
        <row r="18">
          <cell r="B18" t="str">
            <v>Excavacion Manual</v>
          </cell>
          <cell r="C18" t="str">
            <v>M3</v>
          </cell>
          <cell r="D18">
            <v>40</v>
          </cell>
        </row>
        <row r="19">
          <cell r="B19" t="str">
            <v>Demolic estructura concret/otro material</v>
          </cell>
          <cell r="C19" t="str">
            <v>M3</v>
          </cell>
          <cell r="D19">
            <v>1</v>
          </cell>
        </row>
        <row r="20">
          <cell r="B20" t="str">
            <v>Traslado de estructuras</v>
          </cell>
          <cell r="C20" t="str">
            <v>GLB</v>
          </cell>
          <cell r="D20">
            <v>1</v>
          </cell>
        </row>
        <row r="21">
          <cell r="B21" t="str">
            <v>Traslado cerramiento estructura metálica</v>
          </cell>
          <cell r="C21" t="str">
            <v>M</v>
          </cell>
          <cell r="D21">
            <v>10</v>
          </cell>
        </row>
        <row r="22">
          <cell r="B22" t="str">
            <v>RELLENOS</v>
          </cell>
        </row>
        <row r="23">
          <cell r="B23" t="str">
            <v>Recebo</v>
          </cell>
          <cell r="C23" t="str">
            <v>M3</v>
          </cell>
          <cell r="D23">
            <v>28</v>
          </cell>
        </row>
        <row r="24">
          <cell r="B24" t="str">
            <v>Mat. seleccionado proveniente excavac</v>
          </cell>
          <cell r="C24" t="str">
            <v>M3</v>
          </cell>
          <cell r="D24">
            <v>3</v>
          </cell>
        </row>
        <row r="25">
          <cell r="B25" t="str">
            <v>Arena peña</v>
          </cell>
          <cell r="C25" t="str">
            <v>M3</v>
          </cell>
          <cell r="D25">
            <v>9</v>
          </cell>
        </row>
        <row r="26">
          <cell r="B26" t="str">
            <v>Sub Base Granular (Espec IDU-ET-2011)</v>
          </cell>
          <cell r="C26" t="str">
            <v>M3</v>
          </cell>
          <cell r="D26">
            <v>12</v>
          </cell>
        </row>
        <row r="27">
          <cell r="B27" t="str">
            <v>RETIRO Y DISPOSIC. MATERIALES SOBRANTES</v>
          </cell>
        </row>
        <row r="28">
          <cell r="B28" t="str">
            <v>Retiro y disposic. materiales sobrantes</v>
          </cell>
          <cell r="C28" t="str">
            <v>M3</v>
          </cell>
          <cell r="D28">
            <v>47</v>
          </cell>
        </row>
        <row r="29">
          <cell r="B29" t="str">
            <v>CONCRETOS, MORTERO Y ACEROS</v>
          </cell>
        </row>
        <row r="30">
          <cell r="B30" t="str">
            <v>Instalac Concr Baja Resist 7-17.5MPa</v>
          </cell>
          <cell r="C30" t="str">
            <v>M3</v>
          </cell>
          <cell r="D30">
            <v>3</v>
          </cell>
        </row>
        <row r="31">
          <cell r="B31" t="str">
            <v>Concreto resist. 17,5 MPa (175 kg/cm2)</v>
          </cell>
          <cell r="C31" t="str">
            <v>M3</v>
          </cell>
          <cell r="D31">
            <v>3</v>
          </cell>
        </row>
        <row r="32">
          <cell r="B32" t="str">
            <v>Varillas Corrugadas tipo A 60</v>
          </cell>
          <cell r="C32" t="str">
            <v>KG</v>
          </cell>
          <cell r="D32">
            <v>160</v>
          </cell>
        </row>
        <row r="33">
          <cell r="B33" t="str">
            <v>INSTALACION TUBERIAS</v>
          </cell>
        </row>
        <row r="34">
          <cell r="B34" t="str">
            <v>"Inst tub flexibles acueducto, Dn3 y 4""</v>
          </cell>
          <cell r="C34" t="str">
            <v>M</v>
          </cell>
          <cell r="D34">
            <v>15</v>
          </cell>
        </row>
        <row r="35">
          <cell r="B35" t="str">
            <v>INST HIDRANT+SIST VALV+INST ACCESORIOS</v>
          </cell>
        </row>
        <row r="36">
          <cell r="B36" t="str">
            <v>Inst Caja Válv Andén Independ profundid</v>
          </cell>
          <cell r="C36" t="str">
            <v>UN</v>
          </cell>
          <cell r="D36">
            <v>3</v>
          </cell>
        </row>
        <row r="37">
          <cell r="B37" t="str">
            <v>"Instalación Hidrantes 6"""</v>
          </cell>
          <cell r="C37" t="str">
            <v>UN</v>
          </cell>
          <cell r="D37">
            <v>1</v>
          </cell>
        </row>
        <row r="38">
          <cell r="B38" t="str">
            <v>"Instalación Accesorios 3"" y 8"""</v>
          </cell>
          <cell r="C38" t="str">
            <v>UN</v>
          </cell>
          <cell r="D38">
            <v>36</v>
          </cell>
        </row>
        <row r="39">
          <cell r="B39" t="str">
            <v>Tapa válvula tipo común tráfico liviano</v>
          </cell>
          <cell r="C39" t="str">
            <v>UN</v>
          </cell>
          <cell r="D39">
            <v>3</v>
          </cell>
        </row>
        <row r="40">
          <cell r="B40" t="str">
            <v>ROTURA-CONSTRUCC VÍA ANDEN PISO Y SARDIN</v>
          </cell>
        </row>
        <row r="41">
          <cell r="B41" t="str">
            <v>Rotura anden concr/granit hasta e=0.12m</v>
          </cell>
          <cell r="C41" t="str">
            <v>M2</v>
          </cell>
          <cell r="D41">
            <v>50</v>
          </cell>
        </row>
        <row r="42">
          <cell r="B42" t="str">
            <v>Construc andenes granito hasta e=0.12m</v>
          </cell>
          <cell r="C42" t="str">
            <v>M2</v>
          </cell>
          <cell r="D42">
            <v>50</v>
          </cell>
        </row>
        <row r="43">
          <cell r="B43" t="str">
            <v>Rotura sardineles concreto</v>
          </cell>
          <cell r="C43" t="str">
            <v>M</v>
          </cell>
          <cell r="D43">
            <v>2</v>
          </cell>
        </row>
        <row r="44">
          <cell r="B44" t="str">
            <v>Construcción sardineles concreto 0.35 m</v>
          </cell>
          <cell r="C44" t="str">
            <v>M</v>
          </cell>
          <cell r="D44">
            <v>2</v>
          </cell>
        </row>
        <row r="45">
          <cell r="B45" t="str">
            <v>OBRAS COMPLEMENTARIAS</v>
          </cell>
        </row>
        <row r="46">
          <cell r="B46" t="str">
            <v>"Reconstr bancos duct energía D4"" 4 duc</v>
          </cell>
          <cell r="C46" t="str">
            <v>M</v>
          </cell>
          <cell r="D46">
            <v>5</v>
          </cell>
        </row>
        <row r="47">
          <cell r="B47" t="str">
            <v>MANEJO AGUA INSPEC MANT+REHAB SIST ALCAN</v>
          </cell>
        </row>
        <row r="48">
          <cell r="B48" t="str">
            <v>"Manejo aguas con bomba sumergible 3"""</v>
          </cell>
          <cell r="C48" t="str">
            <v>H</v>
          </cell>
          <cell r="D48"/>
        </row>
        <row r="49">
          <cell r="B49" t="str">
            <v>Manejo aguas con bomba no sumergible 3</v>
          </cell>
          <cell r="C49" t="str">
            <v>H</v>
          </cell>
          <cell r="D49">
            <v>36</v>
          </cell>
        </row>
        <row r="51">
          <cell r="B51" t="str">
            <v>"Tub en Fe galvanizado, anclajes, D1/2""</v>
          </cell>
          <cell r="C51" t="str">
            <v>M</v>
          </cell>
          <cell r="D51">
            <v>200</v>
          </cell>
        </row>
        <row r="52">
          <cell r="B52" t="str">
            <v>RECORD</v>
          </cell>
        </row>
        <row r="53">
          <cell r="B53" t="str">
            <v>Elaboracion de planos record</v>
          </cell>
          <cell r="C53" t="str">
            <v>GLB</v>
          </cell>
          <cell r="D53">
            <v>1</v>
          </cell>
        </row>
        <row r="55">
          <cell r="B55" t="str">
            <v>"Codo 90° HD,ext. lisos PVC,D 4"""</v>
          </cell>
          <cell r="C55" t="str">
            <v>UN</v>
          </cell>
          <cell r="D55">
            <v>1</v>
          </cell>
        </row>
        <row r="56">
          <cell r="B56" t="str">
            <v>"Codo 11¼° HD,ext. lisos para AC,D 4"""</v>
          </cell>
          <cell r="C56" t="str">
            <v>UN</v>
          </cell>
          <cell r="D56">
            <v>4</v>
          </cell>
        </row>
        <row r="57">
          <cell r="B57" t="str">
            <v>"Codo 22½° HD,ext. lisos PVC,D 4"""</v>
          </cell>
          <cell r="C57" t="str">
            <v>UN</v>
          </cell>
          <cell r="D57">
            <v>4</v>
          </cell>
        </row>
        <row r="58">
          <cell r="B58" t="str">
            <v>"Tapón macho HD,ext. liso,para AC,D 4"""</v>
          </cell>
          <cell r="C58" t="str">
            <v>UN</v>
          </cell>
          <cell r="D58">
            <v>1</v>
          </cell>
        </row>
        <row r="59">
          <cell r="B59" t="str">
            <v>"Tapón soldado PVC,acued.,D 2"""</v>
          </cell>
          <cell r="C59" t="str">
            <v>UN</v>
          </cell>
          <cell r="D59">
            <v>1</v>
          </cell>
        </row>
        <row r="60">
          <cell r="B60" t="str">
            <v>"Tee ext. lisos HD, para AC,D 6""x 4"""</v>
          </cell>
          <cell r="C60" t="str">
            <v>UN</v>
          </cell>
          <cell r="D60">
            <v>1</v>
          </cell>
        </row>
        <row r="61">
          <cell r="B61" t="str">
            <v>"Unión rápida PVC,D 2"""</v>
          </cell>
          <cell r="C61" t="str">
            <v>UN</v>
          </cell>
          <cell r="D61">
            <v>2</v>
          </cell>
        </row>
        <row r="63">
          <cell r="B63" t="str">
            <v>TECNOLOGIA PIPE BURSTING</v>
          </cell>
        </row>
        <row r="65">
          <cell r="B65" t="str">
            <v>Suministro e instalacion PEAD PN 10 160 mm metodo pipe bursting</v>
          </cell>
          <cell r="D65">
            <v>148</v>
          </cell>
        </row>
        <row r="66">
          <cell r="B66" t="str">
            <v>Portaflanche 160 mm</v>
          </cell>
          <cell r="D66">
            <v>9</v>
          </cell>
        </row>
        <row r="67">
          <cell r="B67" t="str">
            <v>Brida loca 6"</v>
          </cell>
          <cell r="D67">
            <v>9</v>
          </cell>
        </row>
        <row r="68">
          <cell r="B68" t="str">
            <v>Union Electrofusion 160 mm</v>
          </cell>
          <cell r="D68">
            <v>14</v>
          </cell>
        </row>
        <row r="69">
          <cell r="B69" t="str">
            <v>Valvula BXD 6"</v>
          </cell>
          <cell r="D69">
            <v>3</v>
          </cell>
        </row>
        <row r="70">
          <cell r="B70" t="str">
            <v>Tee PEAD 160X160</v>
          </cell>
          <cell r="D70">
            <v>1</v>
          </cell>
        </row>
        <row r="71">
          <cell r="B71" t="str">
            <v>Codo 90° 160 mm PEAD</v>
          </cell>
          <cell r="D71">
            <v>1</v>
          </cell>
        </row>
        <row r="72">
          <cell r="B72" t="str">
            <v>Hidrante bridado 6"</v>
          </cell>
          <cell r="D72">
            <v>1</v>
          </cell>
        </row>
        <row r="73">
          <cell r="B73" t="str">
            <v>Collar 6" x 1 1/2"</v>
          </cell>
          <cell r="D73">
            <v>1</v>
          </cell>
        </row>
        <row r="74">
          <cell r="B74" t="str">
            <v>TUBERIA 1 1/2"</v>
          </cell>
          <cell r="D74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IZACION MANZANA 54"/>
    </sheetNames>
    <sheetDataSet>
      <sheetData sheetId="0">
        <row r="16">
          <cell r="D16">
            <v>1</v>
          </cell>
          <cell r="E16">
            <v>1050000</v>
          </cell>
        </row>
        <row r="18">
          <cell r="E18">
            <v>21557.2245</v>
          </cell>
        </row>
        <row r="19">
          <cell r="E19">
            <v>33557.957999999999</v>
          </cell>
        </row>
        <row r="20">
          <cell r="E20">
            <v>1050000</v>
          </cell>
        </row>
        <row r="21">
          <cell r="E21">
            <v>23229.317999999999</v>
          </cell>
        </row>
        <row r="23">
          <cell r="E23">
            <v>70161.682499999995</v>
          </cell>
        </row>
        <row r="24">
          <cell r="E24">
            <v>18375.409500000002</v>
          </cell>
        </row>
        <row r="25">
          <cell r="E25">
            <v>59030.716500000002</v>
          </cell>
        </row>
        <row r="26">
          <cell r="E26">
            <v>125554.82100000001</v>
          </cell>
        </row>
        <row r="28">
          <cell r="E28">
            <v>22861.093500000003</v>
          </cell>
        </row>
        <row r="30">
          <cell r="E30">
            <v>100790.004</v>
          </cell>
        </row>
        <row r="31">
          <cell r="E31">
            <v>385956.9</v>
          </cell>
        </row>
        <row r="32">
          <cell r="E32">
            <v>3116.4525000000003</v>
          </cell>
        </row>
        <row r="34">
          <cell r="E34">
            <v>3728.172</v>
          </cell>
        </row>
        <row r="36">
          <cell r="E36">
            <v>284297.81100000005</v>
          </cell>
        </row>
        <row r="37">
          <cell r="E37">
            <v>75059.67</v>
          </cell>
        </row>
        <row r="38">
          <cell r="E38">
            <v>21873.505499999999</v>
          </cell>
        </row>
        <row r="39">
          <cell r="E39">
            <v>90503.574000000008</v>
          </cell>
        </row>
        <row r="41">
          <cell r="E41">
            <v>12575.944500000001</v>
          </cell>
        </row>
        <row r="42">
          <cell r="E42">
            <v>94206.955500000011</v>
          </cell>
        </row>
        <row r="43">
          <cell r="E43">
            <v>9204.1005000000005</v>
          </cell>
        </row>
        <row r="44">
          <cell r="E44">
            <v>58735.645499999999</v>
          </cell>
        </row>
        <row r="46">
          <cell r="E46">
            <v>41395.861499999999</v>
          </cell>
        </row>
        <row r="48">
          <cell r="E48">
            <v>12080.712000000001</v>
          </cell>
        </row>
        <row r="49">
          <cell r="E49">
            <v>10067.526000000002</v>
          </cell>
        </row>
        <row r="51">
          <cell r="E51">
            <v>3206.7000000000003</v>
          </cell>
        </row>
        <row r="53">
          <cell r="E53">
            <v>3150000</v>
          </cell>
        </row>
        <row r="55">
          <cell r="E55">
            <v>108514.35</v>
          </cell>
        </row>
        <row r="56">
          <cell r="E56">
            <v>80925.600000000006</v>
          </cell>
        </row>
        <row r="57">
          <cell r="E57">
            <v>113112.3</v>
          </cell>
        </row>
        <row r="58">
          <cell r="E58">
            <v>61506.9</v>
          </cell>
        </row>
        <row r="59">
          <cell r="E59">
            <v>2697.4500000000003</v>
          </cell>
        </row>
        <row r="60">
          <cell r="E60">
            <v>239885.1</v>
          </cell>
        </row>
        <row r="61">
          <cell r="E61">
            <v>12058.2</v>
          </cell>
        </row>
        <row r="65">
          <cell r="E65">
            <v>137550</v>
          </cell>
        </row>
        <row r="66">
          <cell r="E66">
            <v>88095</v>
          </cell>
        </row>
        <row r="67">
          <cell r="E67">
            <v>86100</v>
          </cell>
        </row>
        <row r="68">
          <cell r="E68">
            <v>162750</v>
          </cell>
        </row>
        <row r="69">
          <cell r="E69">
            <v>1638000</v>
          </cell>
        </row>
        <row r="70">
          <cell r="E70">
            <v>483000</v>
          </cell>
        </row>
        <row r="71">
          <cell r="E71">
            <v>225750</v>
          </cell>
        </row>
        <row r="72">
          <cell r="E72">
            <v>4758096</v>
          </cell>
        </row>
        <row r="73">
          <cell r="E73">
            <v>143850</v>
          </cell>
        </row>
        <row r="74">
          <cell r="E74">
            <v>30450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C3" sqref="C3"/>
    </sheetView>
  </sheetViews>
  <sheetFormatPr baseColWidth="10" defaultRowHeight="15" x14ac:dyDescent="0.25"/>
  <cols>
    <col min="1" max="1" width="57.42578125" customWidth="1"/>
    <col min="2" max="2" width="17.85546875" customWidth="1"/>
    <col min="3" max="3" width="13" customWidth="1"/>
  </cols>
  <sheetData>
    <row r="1" spans="1:3" ht="15" customHeight="1" x14ac:dyDescent="0.25">
      <c r="A1" s="33" t="s">
        <v>39</v>
      </c>
      <c r="B1" s="33" t="s">
        <v>2</v>
      </c>
    </row>
    <row r="2" spans="1:3" ht="15.75" thickBot="1" x14ac:dyDescent="0.3">
      <c r="A2" s="34"/>
      <c r="B2" s="34"/>
    </row>
    <row r="3" spans="1:3" ht="15.75" customHeight="1" x14ac:dyDescent="0.25">
      <c r="A3" s="1" t="s">
        <v>4</v>
      </c>
      <c r="B3" s="19">
        <f>36*3</f>
        <v>108</v>
      </c>
    </row>
    <row r="4" spans="1:3" x14ac:dyDescent="0.25">
      <c r="A4" s="2" t="s">
        <v>5</v>
      </c>
      <c r="B4" s="9">
        <v>92</v>
      </c>
    </row>
    <row r="5" spans="1:3" x14ac:dyDescent="0.25">
      <c r="A5" s="2" t="s">
        <v>6</v>
      </c>
      <c r="B5" s="9">
        <v>100</v>
      </c>
    </row>
    <row r="6" spans="1:3" ht="15.75" customHeight="1" x14ac:dyDescent="0.25">
      <c r="A6" s="2" t="s">
        <v>7</v>
      </c>
      <c r="B6" s="9">
        <v>15</v>
      </c>
    </row>
    <row r="7" spans="1:3" x14ac:dyDescent="0.25">
      <c r="A7" s="2" t="s">
        <v>8</v>
      </c>
      <c r="B7" s="9">
        <v>3</v>
      </c>
    </row>
    <row r="8" spans="1:3" x14ac:dyDescent="0.25">
      <c r="A8" s="2" t="s">
        <v>9</v>
      </c>
      <c r="B8" s="9">
        <v>5</v>
      </c>
    </row>
    <row r="9" spans="1:3" x14ac:dyDescent="0.25">
      <c r="A9" s="2" t="s">
        <v>10</v>
      </c>
      <c r="B9" s="9">
        <f>265+85</f>
        <v>350</v>
      </c>
    </row>
    <row r="10" spans="1:3" x14ac:dyDescent="0.25">
      <c r="A10" s="2" t="s">
        <v>11</v>
      </c>
      <c r="B10" s="9">
        <v>10</v>
      </c>
    </row>
    <row r="11" spans="1:3" x14ac:dyDescent="0.25">
      <c r="A11" s="2" t="s">
        <v>12</v>
      </c>
      <c r="B11" s="9">
        <v>10</v>
      </c>
    </row>
    <row r="12" spans="1:3" x14ac:dyDescent="0.25">
      <c r="A12" s="2" t="s">
        <v>13</v>
      </c>
      <c r="B12" s="9">
        <v>100</v>
      </c>
    </row>
    <row r="13" spans="1:3" x14ac:dyDescent="0.25">
      <c r="A13" s="2" t="s">
        <v>14</v>
      </c>
      <c r="B13" s="9">
        <f>+B14</f>
        <v>4.7</v>
      </c>
    </row>
    <row r="14" spans="1:3" x14ac:dyDescent="0.25">
      <c r="A14" s="2" t="s">
        <v>15</v>
      </c>
      <c r="B14" s="9">
        <v>4.7</v>
      </c>
      <c r="C14" s="18"/>
    </row>
    <row r="15" spans="1:3" x14ac:dyDescent="0.25">
      <c r="A15" s="2" t="s">
        <v>16</v>
      </c>
      <c r="B15" s="9">
        <v>15</v>
      </c>
    </row>
    <row r="16" spans="1:3" x14ac:dyDescent="0.25">
      <c r="A16" s="2" t="s">
        <v>17</v>
      </c>
      <c r="B16" s="9">
        <v>7</v>
      </c>
    </row>
    <row r="17" spans="1:2" x14ac:dyDescent="0.25">
      <c r="A17" s="2" t="s">
        <v>38</v>
      </c>
      <c r="B17" s="9">
        <v>11</v>
      </c>
    </row>
    <row r="18" spans="1:2" x14ac:dyDescent="0.25">
      <c r="A18" s="2" t="s">
        <v>18</v>
      </c>
      <c r="B18" s="9">
        <v>1</v>
      </c>
    </row>
    <row r="19" spans="1:2" ht="14.25" customHeight="1" x14ac:dyDescent="0.25">
      <c r="A19" s="2" t="s">
        <v>19</v>
      </c>
      <c r="B19" s="9">
        <f>36.6*13</f>
        <v>475.8</v>
      </c>
    </row>
    <row r="20" spans="1:2" ht="24" x14ac:dyDescent="0.25">
      <c r="A20" s="2" t="s">
        <v>20</v>
      </c>
      <c r="B20" s="9">
        <v>12</v>
      </c>
    </row>
    <row r="21" spans="1:2" ht="15.75" customHeight="1" x14ac:dyDescent="0.25">
      <c r="A21" s="2" t="s">
        <v>21</v>
      </c>
      <c r="B21" s="9">
        <v>1</v>
      </c>
    </row>
    <row r="22" spans="1:2" x14ac:dyDescent="0.25">
      <c r="A22" s="2" t="s">
        <v>22</v>
      </c>
      <c r="B22" s="9">
        <v>1</v>
      </c>
    </row>
    <row r="23" spans="1:2" x14ac:dyDescent="0.25">
      <c r="A23" s="2" t="s">
        <v>23</v>
      </c>
      <c r="B23" s="9">
        <v>1</v>
      </c>
    </row>
    <row r="24" spans="1:2" ht="15.75" customHeight="1" x14ac:dyDescent="0.25">
      <c r="A24" s="2" t="s">
        <v>24</v>
      </c>
      <c r="B24" s="9">
        <v>9</v>
      </c>
    </row>
    <row r="25" spans="1:2" x14ac:dyDescent="0.25">
      <c r="A25" s="2" t="s">
        <v>25</v>
      </c>
      <c r="B25" s="9">
        <v>1</v>
      </c>
    </row>
    <row r="26" spans="1:2" x14ac:dyDescent="0.25">
      <c r="A26" s="2" t="s">
        <v>26</v>
      </c>
      <c r="B26" s="9">
        <v>5</v>
      </c>
    </row>
    <row r="27" spans="1:2" x14ac:dyDescent="0.25">
      <c r="A27" s="2" t="s">
        <v>27</v>
      </c>
      <c r="B27" s="9">
        <f>92+18</f>
        <v>110</v>
      </c>
    </row>
    <row r="28" spans="1:2" x14ac:dyDescent="0.25">
      <c r="A28" s="2" t="s">
        <v>27</v>
      </c>
      <c r="B28" s="9">
        <v>115</v>
      </c>
    </row>
    <row r="29" spans="1:2" x14ac:dyDescent="0.25">
      <c r="A29" s="2" t="s">
        <v>28</v>
      </c>
      <c r="B29" s="9">
        <f>92+18</f>
        <v>110</v>
      </c>
    </row>
    <row r="30" spans="1:2" ht="24" x14ac:dyDescent="0.25">
      <c r="A30" s="2" t="s">
        <v>29</v>
      </c>
      <c r="B30" s="9">
        <v>5.3</v>
      </c>
    </row>
    <row r="31" spans="1:2" x14ac:dyDescent="0.25">
      <c r="A31" s="2" t="s">
        <v>30</v>
      </c>
      <c r="B31" s="9">
        <v>5</v>
      </c>
    </row>
    <row r="32" spans="1:2" ht="15.75" customHeight="1" x14ac:dyDescent="0.25">
      <c r="A32" s="5" t="s">
        <v>31</v>
      </c>
      <c r="B32" s="9">
        <v>8</v>
      </c>
    </row>
    <row r="33" spans="1:2" x14ac:dyDescent="0.25">
      <c r="A33" s="3" t="s">
        <v>32</v>
      </c>
      <c r="B33" s="9">
        <v>10</v>
      </c>
    </row>
    <row r="34" spans="1:2" ht="15.75" customHeight="1" x14ac:dyDescent="0.25">
      <c r="A34" s="3" t="s">
        <v>32</v>
      </c>
      <c r="B34" s="9">
        <v>5</v>
      </c>
    </row>
    <row r="35" spans="1:2" x14ac:dyDescent="0.25">
      <c r="A35" s="3" t="s">
        <v>33</v>
      </c>
      <c r="B35" s="9">
        <v>10</v>
      </c>
    </row>
    <row r="36" spans="1:2" x14ac:dyDescent="0.25">
      <c r="A36" s="3" t="s">
        <v>33</v>
      </c>
      <c r="B36" s="9">
        <v>5</v>
      </c>
    </row>
    <row r="37" spans="1:2" ht="15.75" customHeight="1" x14ac:dyDescent="0.25">
      <c r="A37" s="3" t="s">
        <v>34</v>
      </c>
      <c r="B37" s="9">
        <v>3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topLeftCell="A40" workbookViewId="0">
      <selection activeCell="G49" sqref="G49"/>
    </sheetView>
  </sheetViews>
  <sheetFormatPr baseColWidth="10" defaultRowHeight="15" x14ac:dyDescent="0.25"/>
  <cols>
    <col min="1" max="1" width="61" customWidth="1"/>
    <col min="2" max="2" width="10.85546875" customWidth="1"/>
    <col min="3" max="3" width="18.42578125" customWidth="1"/>
    <col min="4" max="5" width="18.28515625" customWidth="1"/>
    <col min="6" max="6" width="18.7109375" customWidth="1"/>
    <col min="7" max="7" width="12.28515625" customWidth="1"/>
    <col min="8" max="8" width="20.28515625" customWidth="1"/>
    <col min="9" max="9" width="19.85546875" customWidth="1"/>
    <col min="10" max="11" width="19" customWidth="1"/>
  </cols>
  <sheetData>
    <row r="1" spans="1:11" ht="15.75" thickBot="1" x14ac:dyDescent="0.3">
      <c r="A1" s="33" t="s">
        <v>39</v>
      </c>
      <c r="B1" s="53" t="s">
        <v>41</v>
      </c>
      <c r="C1" s="27" t="s">
        <v>0</v>
      </c>
      <c r="D1" s="16" t="s">
        <v>0</v>
      </c>
      <c r="E1" s="16" t="s">
        <v>0</v>
      </c>
      <c r="F1" s="49" t="s">
        <v>1</v>
      </c>
      <c r="G1" s="51" t="s">
        <v>2</v>
      </c>
      <c r="H1" s="51" t="s">
        <v>3</v>
      </c>
    </row>
    <row r="2" spans="1:11" ht="15.75" thickBot="1" x14ac:dyDescent="0.3">
      <c r="A2" s="34"/>
      <c r="B2" s="54"/>
      <c r="C2" s="31" t="s">
        <v>46</v>
      </c>
      <c r="D2" s="17" t="s">
        <v>42</v>
      </c>
      <c r="E2" s="17" t="s">
        <v>44</v>
      </c>
      <c r="F2" s="50"/>
      <c r="G2" s="52"/>
      <c r="H2" s="52"/>
    </row>
    <row r="3" spans="1:11" ht="15.75" customHeight="1" x14ac:dyDescent="0.25">
      <c r="A3" s="22" t="str">
        <f>'[1]COTIZACION MANZANA 54'!B15</f>
        <v>IMPACTO URBANO</v>
      </c>
      <c r="B3" s="41"/>
      <c r="C3" s="42"/>
      <c r="D3" s="42"/>
      <c r="E3" s="42"/>
      <c r="F3" s="43"/>
      <c r="G3" s="47"/>
      <c r="H3" s="48"/>
    </row>
    <row r="4" spans="1:11" ht="15.75" thickBot="1" x14ac:dyDescent="0.3">
      <c r="A4" s="2" t="str">
        <f>'[1]COTIZACION MANZANA 54'!B16</f>
        <v>Impacto Urbano</v>
      </c>
      <c r="B4" s="21" t="str">
        <f>'[1]COTIZACION MANZANA 54'!C16</f>
        <v>GLB</v>
      </c>
      <c r="C4" s="32">
        <v>1000000</v>
      </c>
      <c r="D4" s="8">
        <f>'[2]COTIZACION MANZANA 54'!E16</f>
        <v>1050000</v>
      </c>
      <c r="E4" s="7">
        <v>1520000</v>
      </c>
      <c r="F4" s="13">
        <f>ROUND(HARMEAN((C4:E4)),0)</f>
        <v>1149304</v>
      </c>
      <c r="G4" s="23">
        <f>'[1]COTIZACION MANZANA 54'!D16</f>
        <v>1</v>
      </c>
      <c r="H4" s="10">
        <f>+F4*G4</f>
        <v>1149304</v>
      </c>
      <c r="I4" s="8"/>
      <c r="J4" s="8">
        <f>+D4-I4</f>
        <v>1050000</v>
      </c>
      <c r="K4" s="28"/>
    </row>
    <row r="5" spans="1:11" x14ac:dyDescent="0.25">
      <c r="A5" s="22" t="str">
        <f>'[1]COTIZACION MANZANA 54'!B17</f>
        <v>EXCAVACIONES,DEMOLICIONES Y TRASLADO ESTRUCTURAS</v>
      </c>
      <c r="B5" s="41"/>
      <c r="C5" s="42"/>
      <c r="D5" s="42"/>
      <c r="E5" s="42"/>
      <c r="F5" s="43"/>
      <c r="G5" s="47"/>
      <c r="H5" s="48"/>
      <c r="I5" s="8"/>
      <c r="J5" s="8">
        <f t="shared" ref="J5:J9" si="0">+D5-I5</f>
        <v>0</v>
      </c>
    </row>
    <row r="6" spans="1:11" ht="15.75" customHeight="1" x14ac:dyDescent="0.25">
      <c r="A6" s="2" t="str">
        <f>'[1]COTIZACION MANZANA 54'!B18</f>
        <v>Excavacion Manual</v>
      </c>
      <c r="B6" s="21" t="str">
        <f>'[1]COTIZACION MANZANA 54'!C18</f>
        <v>M3</v>
      </c>
      <c r="C6" s="32">
        <v>22647.040000000001</v>
      </c>
      <c r="D6" s="8">
        <f>'[2]COTIZACION MANZANA 54'!E18</f>
        <v>21557.2245</v>
      </c>
      <c r="E6" s="7">
        <v>24320</v>
      </c>
      <c r="F6" s="13">
        <f>ROUND(HARMEAN((C6:E6)),0)</f>
        <v>22786</v>
      </c>
      <c r="G6" s="23">
        <f>'[1]COTIZACION MANZANA 54'!D18</f>
        <v>40</v>
      </c>
      <c r="H6" s="10">
        <f>+F6*G6</f>
        <v>911440</v>
      </c>
      <c r="I6" s="8"/>
      <c r="J6" s="8">
        <f t="shared" si="0"/>
        <v>21557.2245</v>
      </c>
      <c r="K6" s="28">
        <f>+I6+J6</f>
        <v>21557.2245</v>
      </c>
    </row>
    <row r="7" spans="1:11" x14ac:dyDescent="0.25">
      <c r="A7" s="2" t="str">
        <f>'[1]COTIZACION MANZANA 54'!B19</f>
        <v>Demolic estructura concret/otro material</v>
      </c>
      <c r="B7" s="21" t="str">
        <f>'[1]COTIZACION MANZANA 54'!C19</f>
        <v>M3</v>
      </c>
      <c r="C7" s="32">
        <v>35239.22</v>
      </c>
      <c r="D7" s="8">
        <f>'[2]COTIZACION MANZANA 54'!E19</f>
        <v>33557.957999999999</v>
      </c>
      <c r="E7" s="7">
        <v>37600</v>
      </c>
      <c r="F7" s="13">
        <f>ROUND(HARMEAN((C7:E7)),0)</f>
        <v>35389</v>
      </c>
      <c r="G7" s="23">
        <f>'[1]COTIZACION MANZANA 54'!D19</f>
        <v>1</v>
      </c>
      <c r="H7" s="10">
        <f>+F7*G7</f>
        <v>35389</v>
      </c>
      <c r="I7" s="8"/>
      <c r="J7" s="8">
        <f t="shared" si="0"/>
        <v>33557.957999999999</v>
      </c>
    </row>
    <row r="8" spans="1:11" x14ac:dyDescent="0.25">
      <c r="A8" s="2" t="str">
        <f>'[1]COTIZACION MANZANA 54'!B20</f>
        <v>Traslado de estructuras</v>
      </c>
      <c r="B8" s="21" t="str">
        <f>'[1]COTIZACION MANZANA 54'!C20</f>
        <v>GLB</v>
      </c>
      <c r="C8" s="32">
        <v>1000000</v>
      </c>
      <c r="D8" s="8">
        <f>'[2]COTIZACION MANZANA 54'!E20</f>
        <v>1050000</v>
      </c>
      <c r="E8" s="7">
        <v>1380000</v>
      </c>
      <c r="F8" s="13">
        <f>ROUND(HARMEAN((C8:E8)),0)</f>
        <v>1120650</v>
      </c>
      <c r="G8" s="23">
        <f>'[1]COTIZACION MANZANA 54'!D20</f>
        <v>1</v>
      </c>
      <c r="H8" s="10">
        <f>+F8*G8</f>
        <v>1120650</v>
      </c>
      <c r="I8" s="8"/>
      <c r="J8" s="8">
        <f t="shared" si="0"/>
        <v>1050000</v>
      </c>
    </row>
    <row r="9" spans="1:11" ht="15.75" thickBot="1" x14ac:dyDescent="0.3">
      <c r="A9" s="2" t="str">
        <f>'[1]COTIZACION MANZANA 54'!B21</f>
        <v>Traslado cerramiento estructura metálica</v>
      </c>
      <c r="B9" s="21" t="str">
        <f>'[1]COTIZACION MANZANA 54'!C21</f>
        <v>M</v>
      </c>
      <c r="C9" s="32">
        <v>24539.65</v>
      </c>
      <c r="D9" s="8">
        <f>'[2]COTIZACION MANZANA 54'!E21</f>
        <v>23229.317999999999</v>
      </c>
      <c r="E9" s="7">
        <v>37800</v>
      </c>
      <c r="F9" s="13">
        <f>ROUND(HARMEAN((C9:E9)),0)</f>
        <v>27210</v>
      </c>
      <c r="G9" s="23">
        <f>'[1]COTIZACION MANZANA 54'!D21</f>
        <v>10</v>
      </c>
      <c r="H9" s="10">
        <f>+F9*G9</f>
        <v>272100</v>
      </c>
      <c r="I9" s="8"/>
      <c r="J9" s="8">
        <f t="shared" si="0"/>
        <v>23229.317999999999</v>
      </c>
    </row>
    <row r="10" spans="1:11" x14ac:dyDescent="0.25">
      <c r="A10" s="22" t="str">
        <f>'[1]COTIZACION MANZANA 54'!B22</f>
        <v>RELLENOS</v>
      </c>
      <c r="B10" s="41"/>
      <c r="C10" s="42"/>
      <c r="D10" s="42"/>
      <c r="E10" s="42"/>
      <c r="F10" s="43"/>
      <c r="G10" s="47"/>
      <c r="H10" s="48"/>
      <c r="I10" s="8"/>
      <c r="J10" s="8">
        <f t="shared" ref="J10:J58" si="1">+D10-I10</f>
        <v>0</v>
      </c>
    </row>
    <row r="11" spans="1:11" x14ac:dyDescent="0.25">
      <c r="A11" s="2" t="str">
        <f>'[1]COTIZACION MANZANA 54'!B23</f>
        <v>Recebo</v>
      </c>
      <c r="B11" s="21" t="str">
        <f>'[1]COTIZACION MANZANA 54'!C23</f>
        <v>M3</v>
      </c>
      <c r="C11" s="32">
        <v>60140.5</v>
      </c>
      <c r="D11" s="8">
        <f>'[2]COTIZACION MANZANA 54'!E23</f>
        <v>70161.682499999995</v>
      </c>
      <c r="E11" s="7">
        <v>63500</v>
      </c>
      <c r="F11" s="13">
        <f>ROUND(HARMEAN((C11:E11)),0)</f>
        <v>64338</v>
      </c>
      <c r="G11" s="23">
        <f>'[1]COTIZACION MANZANA 54'!D23</f>
        <v>28</v>
      </c>
      <c r="H11" s="10">
        <f>+F11*G11</f>
        <v>1801464</v>
      </c>
      <c r="I11" s="8"/>
      <c r="J11" s="8">
        <f t="shared" si="1"/>
        <v>70161.682499999995</v>
      </c>
    </row>
    <row r="12" spans="1:11" x14ac:dyDescent="0.25">
      <c r="A12" s="2" t="str">
        <f>'[1]COTIZACION MANZANA 54'!B24</f>
        <v>Mat. seleccionado proveniente excavac</v>
      </c>
      <c r="B12" s="21" t="str">
        <f>'[1]COTIZACION MANZANA 54'!C24</f>
        <v>M3</v>
      </c>
      <c r="C12" s="32">
        <v>19263.310000000001</v>
      </c>
      <c r="D12" s="8">
        <f>'[2]COTIZACION MANZANA 54'!E24</f>
        <v>18375.409500000002</v>
      </c>
      <c r="E12" s="7">
        <v>21000</v>
      </c>
      <c r="F12" s="13">
        <f>ROUND(HARMEAN((C12:E12)),0)</f>
        <v>19487</v>
      </c>
      <c r="G12" s="23">
        <f>'[1]COTIZACION MANZANA 54'!D24</f>
        <v>3</v>
      </c>
      <c r="H12" s="10">
        <f>+F12*G12</f>
        <v>58461</v>
      </c>
      <c r="I12" s="8"/>
      <c r="J12" s="8">
        <f t="shared" si="1"/>
        <v>18375.409500000002</v>
      </c>
    </row>
    <row r="13" spans="1:11" x14ac:dyDescent="0.25">
      <c r="A13" s="2" t="str">
        <f>'[1]COTIZACION MANZANA 54'!B25</f>
        <v>Arena peña</v>
      </c>
      <c r="B13" s="21" t="str">
        <f>'[1]COTIZACION MANZANA 54'!C25</f>
        <v>M3</v>
      </c>
      <c r="C13" s="32">
        <v>56766.12</v>
      </c>
      <c r="D13" s="8">
        <f>'[2]COTIZACION MANZANA 54'!E25</f>
        <v>59030.716500000002</v>
      </c>
      <c r="E13" s="7">
        <v>62600</v>
      </c>
      <c r="F13" s="13">
        <f>ROUND(HARMEAN((C13:E13)),0)</f>
        <v>59370</v>
      </c>
      <c r="G13" s="23">
        <f>'[1]COTIZACION MANZANA 54'!D25</f>
        <v>9</v>
      </c>
      <c r="H13" s="10">
        <f>+F13*G13</f>
        <v>534330</v>
      </c>
      <c r="I13" s="8"/>
      <c r="J13" s="8">
        <f t="shared" si="1"/>
        <v>59030.716500000002</v>
      </c>
    </row>
    <row r="14" spans="1:11" ht="15.75" thickBot="1" x14ac:dyDescent="0.3">
      <c r="A14" s="2" t="str">
        <f>'[1]COTIZACION MANZANA 54'!B26</f>
        <v>Sub Base Granular (Espec IDU-ET-2011)</v>
      </c>
      <c r="B14" s="21" t="str">
        <f>'[1]COTIZACION MANZANA 54'!C26</f>
        <v>M3</v>
      </c>
      <c r="C14" s="32">
        <v>131589.20000000001</v>
      </c>
      <c r="D14" s="8">
        <f>'[2]COTIZACION MANZANA 54'!E26</f>
        <v>125554.82100000001</v>
      </c>
      <c r="E14" s="7">
        <v>137000</v>
      </c>
      <c r="F14" s="13">
        <f>ROUND(HARMEAN((C14:E14)),0)</f>
        <v>131215</v>
      </c>
      <c r="G14" s="23">
        <f>'[1]COTIZACION MANZANA 54'!D26</f>
        <v>12</v>
      </c>
      <c r="H14" s="10">
        <f>+F14*G14</f>
        <v>1574580</v>
      </c>
      <c r="I14" s="8"/>
      <c r="J14" s="8">
        <f t="shared" si="1"/>
        <v>125554.82100000001</v>
      </c>
    </row>
    <row r="15" spans="1:11" x14ac:dyDescent="0.25">
      <c r="A15" s="22" t="str">
        <f>'[1]COTIZACION MANZANA 54'!B27</f>
        <v>RETIRO Y DISPOSIC. MATERIALES SOBRANTES</v>
      </c>
      <c r="B15" s="41"/>
      <c r="C15" s="42"/>
      <c r="D15" s="42"/>
      <c r="E15" s="42"/>
      <c r="F15" s="43"/>
      <c r="G15" s="47"/>
      <c r="H15" s="48"/>
      <c r="I15" s="8"/>
      <c r="J15" s="8">
        <f t="shared" si="1"/>
        <v>0</v>
      </c>
    </row>
    <row r="16" spans="1:11" ht="15.75" thickBot="1" x14ac:dyDescent="0.3">
      <c r="A16" s="2" t="str">
        <f>'[1]COTIZACION MANZANA 54'!B28</f>
        <v>Retiro y disposic. materiales sobrantes</v>
      </c>
      <c r="B16" s="21" t="str">
        <f>'[1]COTIZACION MANZANA 54'!C28</f>
        <v>M3</v>
      </c>
      <c r="C16" s="32">
        <v>23864.68</v>
      </c>
      <c r="D16" s="8">
        <f>'[2]COTIZACION MANZANA 54'!E28</f>
        <v>22861.093500000003</v>
      </c>
      <c r="E16" s="7">
        <v>31000</v>
      </c>
      <c r="F16" s="13">
        <f>ROUND(HARMEAN((C16:E16)),0)</f>
        <v>25445</v>
      </c>
      <c r="G16" s="23">
        <f>'[1]COTIZACION MANZANA 54'!D28</f>
        <v>47</v>
      </c>
      <c r="H16" s="10">
        <f>+F16*G16</f>
        <v>1195915</v>
      </c>
      <c r="I16" s="8"/>
      <c r="J16" s="8">
        <f t="shared" si="1"/>
        <v>22861.093500000003</v>
      </c>
    </row>
    <row r="17" spans="1:10" x14ac:dyDescent="0.25">
      <c r="A17" s="22" t="str">
        <f>'[1]COTIZACION MANZANA 54'!B29</f>
        <v>CONCRETOS, MORTERO Y ACEROS</v>
      </c>
      <c r="B17" s="41"/>
      <c r="C17" s="42"/>
      <c r="D17" s="42"/>
      <c r="E17" s="42"/>
      <c r="F17" s="43"/>
      <c r="G17" s="47"/>
      <c r="H17" s="48"/>
      <c r="I17" s="8"/>
      <c r="J17" s="8">
        <f t="shared" si="1"/>
        <v>0</v>
      </c>
    </row>
    <row r="18" spans="1:10" x14ac:dyDescent="0.25">
      <c r="A18" s="2" t="str">
        <f>'[1]COTIZACION MANZANA 54'!B30</f>
        <v>Instalac Concr Baja Resist 7-17.5MPa</v>
      </c>
      <c r="B18" s="21" t="str">
        <f>'[1]COTIZACION MANZANA 54'!C30</f>
        <v>M3</v>
      </c>
      <c r="C18" s="32">
        <v>107624.58</v>
      </c>
      <c r="D18" s="8">
        <f>'[2]COTIZACION MANZANA 54'!E30</f>
        <v>100790.004</v>
      </c>
      <c r="E18" s="7">
        <v>107000</v>
      </c>
      <c r="F18" s="13">
        <f>ROUND(HARMEAN((C18:E18)),0)</f>
        <v>105046</v>
      </c>
      <c r="G18" s="23">
        <f>'[1]COTIZACION MANZANA 54'!D30</f>
        <v>3</v>
      </c>
      <c r="H18" s="10">
        <f>+F18*G18</f>
        <v>315138</v>
      </c>
      <c r="I18" s="8"/>
      <c r="J18" s="8">
        <f t="shared" si="1"/>
        <v>100790.004</v>
      </c>
    </row>
    <row r="19" spans="1:10" ht="14.25" customHeight="1" x14ac:dyDescent="0.25">
      <c r="A19" s="2" t="str">
        <f>'[1]COTIZACION MANZANA 54'!B31</f>
        <v>Concreto resist. 17,5 MPa (175 kg/cm2)</v>
      </c>
      <c r="B19" s="21" t="str">
        <f>'[1]COTIZACION MANZANA 54'!C31</f>
        <v>M3</v>
      </c>
      <c r="C19" s="32">
        <v>405429</v>
      </c>
      <c r="D19" s="8">
        <f>'[2]COTIZACION MANZANA 54'!E31</f>
        <v>385956.9</v>
      </c>
      <c r="E19" s="7">
        <v>320000</v>
      </c>
      <c r="F19" s="13">
        <f>ROUND(HARMEAN((C19:E19)),0)</f>
        <v>366637</v>
      </c>
      <c r="G19" s="23">
        <f>'[1]COTIZACION MANZANA 54'!D31</f>
        <v>3</v>
      </c>
      <c r="H19" s="10">
        <f>+F19*G19</f>
        <v>1099911</v>
      </c>
      <c r="I19" s="8"/>
      <c r="J19" s="8">
        <f t="shared" si="1"/>
        <v>385956.9</v>
      </c>
    </row>
    <row r="20" spans="1:10" ht="15.75" thickBot="1" x14ac:dyDescent="0.3">
      <c r="A20" s="2" t="str">
        <f>'[1]COTIZACION MANZANA 54'!B32</f>
        <v>Varillas Corrugadas tipo A 60</v>
      </c>
      <c r="B20" s="21" t="str">
        <f>'[1]COTIZACION MANZANA 54'!C32</f>
        <v>KG</v>
      </c>
      <c r="C20" s="32">
        <v>3280.91</v>
      </c>
      <c r="D20" s="6">
        <f>'[2]COTIZACION MANZANA 54'!E32</f>
        <v>3116.4525000000003</v>
      </c>
      <c r="E20" s="9">
        <v>5300</v>
      </c>
      <c r="F20" s="14">
        <f>ROUND(HARMEAN((C20:E20)),0)</f>
        <v>3684</v>
      </c>
      <c r="G20" s="23">
        <f>'[1]COTIZACION MANZANA 54'!D32</f>
        <v>160</v>
      </c>
      <c r="H20" s="10">
        <f>+F20*G20</f>
        <v>589440</v>
      </c>
      <c r="I20" s="8"/>
      <c r="J20" s="8">
        <f t="shared" si="1"/>
        <v>3116.4525000000003</v>
      </c>
    </row>
    <row r="21" spans="1:10" ht="15.75" customHeight="1" x14ac:dyDescent="0.25">
      <c r="A21" s="22" t="str">
        <f>'[1]COTIZACION MANZANA 54'!B33</f>
        <v>INSTALACION TUBERIAS</v>
      </c>
      <c r="B21" s="41"/>
      <c r="C21" s="42"/>
      <c r="D21" s="42"/>
      <c r="E21" s="42"/>
      <c r="F21" s="43"/>
      <c r="G21" s="47"/>
      <c r="H21" s="48"/>
      <c r="I21" s="8"/>
      <c r="J21" s="8">
        <f t="shared" si="1"/>
        <v>0</v>
      </c>
    </row>
    <row r="22" spans="1:10" ht="15.75" thickBot="1" x14ac:dyDescent="0.3">
      <c r="A22" s="2" t="str">
        <f>'[1]COTIZACION MANZANA 54'!B34</f>
        <v>"Inst tub flexibles acueducto, Dn3 y 4""</v>
      </c>
      <c r="B22" s="21" t="str">
        <f>'[1]COTIZACION MANZANA 54'!C34</f>
        <v>M</v>
      </c>
      <c r="C22" s="32">
        <v>3971.14</v>
      </c>
      <c r="D22" s="8">
        <f>'[2]COTIZACION MANZANA 54'!E34</f>
        <v>3728.172</v>
      </c>
      <c r="E22" s="7">
        <v>4600</v>
      </c>
      <c r="F22" s="13">
        <f>ROUND(HARMEAN((C22:E22)),0)</f>
        <v>4068</v>
      </c>
      <c r="G22" s="23">
        <f>'[1]COTIZACION MANZANA 54'!D34</f>
        <v>15</v>
      </c>
      <c r="H22" s="10">
        <f>+F22*G22</f>
        <v>61020</v>
      </c>
      <c r="I22" s="8"/>
      <c r="J22" s="8">
        <f t="shared" si="1"/>
        <v>3728.172</v>
      </c>
    </row>
    <row r="23" spans="1:10" x14ac:dyDescent="0.25">
      <c r="A23" s="22" t="str">
        <f>'[1]COTIZACION MANZANA 54'!B35</f>
        <v>INST HIDRANT+SIST VALV+INST ACCESORIOS</v>
      </c>
      <c r="B23" s="41"/>
      <c r="C23" s="42"/>
      <c r="D23" s="42"/>
      <c r="E23" s="42"/>
      <c r="F23" s="43"/>
      <c r="G23" s="47"/>
      <c r="H23" s="48"/>
      <c r="I23" s="8"/>
      <c r="J23" s="8">
        <f t="shared" si="1"/>
        <v>0</v>
      </c>
    </row>
    <row r="24" spans="1:10" ht="15.75" customHeight="1" x14ac:dyDescent="0.25">
      <c r="A24" s="2" t="str">
        <f>'[1]COTIZACION MANZANA 54'!B36</f>
        <v>Inst Caja Válv Andén Independ profundid</v>
      </c>
      <c r="B24" s="21" t="str">
        <f>'[1]COTIZACION MANZANA 54'!C36</f>
        <v>UN</v>
      </c>
      <c r="C24" s="32">
        <v>304093.15000000002</v>
      </c>
      <c r="D24" s="8">
        <f>'[2]COTIZACION MANZANA 54'!E36</f>
        <v>284297.81100000005</v>
      </c>
      <c r="E24" s="7">
        <v>305000</v>
      </c>
      <c r="F24" s="13">
        <f>ROUND(HARMEAN((C24:E24)),0)</f>
        <v>297484</v>
      </c>
      <c r="G24" s="23">
        <f>'[1]COTIZACION MANZANA 54'!D36</f>
        <v>3</v>
      </c>
      <c r="H24" s="10">
        <f>+F24*G24</f>
        <v>892452</v>
      </c>
      <c r="I24" s="8"/>
      <c r="J24" s="8">
        <f t="shared" si="1"/>
        <v>284297.81100000005</v>
      </c>
    </row>
    <row r="25" spans="1:10" x14ac:dyDescent="0.25">
      <c r="A25" s="2" t="str">
        <f>'[1]COTIZACION MANZANA 54'!B37</f>
        <v>"Instalación Hidrantes 6"""</v>
      </c>
      <c r="B25" s="21" t="str">
        <f>'[1]COTIZACION MANZANA 54'!C37</f>
        <v>UN</v>
      </c>
      <c r="C25" s="32">
        <v>80285.399999999994</v>
      </c>
      <c r="D25" s="8">
        <f>'[2]COTIZACION MANZANA 54'!E37</f>
        <v>75059.67</v>
      </c>
      <c r="E25" s="7">
        <v>92000</v>
      </c>
      <c r="F25" s="13">
        <f>ROUND(HARMEAN((C25:E25)),0)</f>
        <v>81860</v>
      </c>
      <c r="G25" s="23">
        <f>'[1]COTIZACION MANZANA 54'!D37</f>
        <v>1</v>
      </c>
      <c r="H25" s="10">
        <f>+F25*G25</f>
        <v>81860</v>
      </c>
      <c r="I25" s="8"/>
      <c r="J25" s="8">
        <f t="shared" si="1"/>
        <v>75059.67</v>
      </c>
    </row>
    <row r="26" spans="1:10" x14ac:dyDescent="0.25">
      <c r="A26" s="2" t="str">
        <f>'[1]COTIZACION MANZANA 54'!B38</f>
        <v>"Instalación Accesorios 3"" y 8"""</v>
      </c>
      <c r="B26" s="21" t="str">
        <f>'[1]COTIZACION MANZANA 54'!C38</f>
        <v>UN</v>
      </c>
      <c r="C26" s="32">
        <v>23396.07</v>
      </c>
      <c r="D26" s="8">
        <f>'[2]COTIZACION MANZANA 54'!E38</f>
        <v>21873.505499999999</v>
      </c>
      <c r="E26" s="7">
        <v>26600</v>
      </c>
      <c r="F26" s="13">
        <f>ROUND(HARMEAN((C26:E26)),0)</f>
        <v>23799</v>
      </c>
      <c r="G26" s="23">
        <f>'[1]COTIZACION MANZANA 54'!D38</f>
        <v>36</v>
      </c>
      <c r="H26" s="10">
        <f>+F26*G26</f>
        <v>856764</v>
      </c>
      <c r="I26" s="8"/>
      <c r="J26" s="8">
        <f t="shared" si="1"/>
        <v>21873.505499999999</v>
      </c>
    </row>
    <row r="27" spans="1:10" ht="15.75" thickBot="1" x14ac:dyDescent="0.3">
      <c r="A27" s="2" t="str">
        <f>'[1]COTIZACION MANZANA 54'!B39</f>
        <v>Tapa válvula tipo común tráfico liviano</v>
      </c>
      <c r="B27" s="21" t="str">
        <f>'[1]COTIZACION MANZANA 54'!C39</f>
        <v>UN</v>
      </c>
      <c r="C27" s="32">
        <v>123992.38</v>
      </c>
      <c r="D27" s="8">
        <f>'[2]COTIZACION MANZANA 54'!E39</f>
        <v>90503.574000000008</v>
      </c>
      <c r="E27" s="7">
        <v>146000</v>
      </c>
      <c r="F27" s="13">
        <f>ROUND(HARMEAN((C27:E27)),0)</f>
        <v>115546</v>
      </c>
      <c r="G27" s="23">
        <f>'[1]COTIZACION MANZANA 54'!D39</f>
        <v>3</v>
      </c>
      <c r="H27" s="10">
        <f>+F27*G27</f>
        <v>346638</v>
      </c>
      <c r="I27" s="8"/>
      <c r="J27" s="8">
        <f t="shared" si="1"/>
        <v>90503.574000000008</v>
      </c>
    </row>
    <row r="28" spans="1:10" x14ac:dyDescent="0.25">
      <c r="A28" s="22" t="str">
        <f>'[1]COTIZACION MANZANA 54'!B40</f>
        <v>ROTURA-CONSTRUCC VÍA ANDEN PISO Y SARDIN</v>
      </c>
      <c r="B28" s="41"/>
      <c r="C28" s="42"/>
      <c r="D28" s="42"/>
      <c r="E28" s="42"/>
      <c r="F28" s="43"/>
      <c r="G28" s="47"/>
      <c r="H28" s="48"/>
      <c r="I28" s="8"/>
      <c r="J28" s="8">
        <f t="shared" si="1"/>
        <v>0</v>
      </c>
    </row>
    <row r="29" spans="1:10" x14ac:dyDescent="0.25">
      <c r="A29" s="2" t="str">
        <f>'[1]COTIZACION MANZANA 54'!B41</f>
        <v>Rotura anden concr/granit hasta e=0.12m</v>
      </c>
      <c r="B29" s="21" t="str">
        <f>'[1]COTIZACION MANZANA 54'!C41</f>
        <v>M2</v>
      </c>
      <c r="C29" s="32">
        <v>12409.6</v>
      </c>
      <c r="D29" s="8">
        <f>'[2]COTIZACION MANZANA 54'!E41</f>
        <v>12575.944500000001</v>
      </c>
      <c r="E29" s="7">
        <v>12400</v>
      </c>
      <c r="F29" s="13">
        <f>ROUND(HARMEAN((C29:E29)),0)</f>
        <v>12461</v>
      </c>
      <c r="G29" s="23">
        <f>'[1]COTIZACION MANZANA 54'!D41</f>
        <v>50</v>
      </c>
      <c r="H29" s="10">
        <f>+F29*G29</f>
        <v>623050</v>
      </c>
      <c r="I29" s="8"/>
      <c r="J29" s="8">
        <f t="shared" si="1"/>
        <v>12575.944500000001</v>
      </c>
    </row>
    <row r="30" spans="1:10" x14ac:dyDescent="0.25">
      <c r="A30" s="2" t="str">
        <f>'[1]COTIZACION MANZANA 54'!B42</f>
        <v>Construc andenes granito hasta e=0.12m</v>
      </c>
      <c r="B30" s="21" t="str">
        <f>'[1]COTIZACION MANZANA 54'!C42</f>
        <v>M2</v>
      </c>
      <c r="C30" s="32">
        <v>99799.7</v>
      </c>
      <c r="D30" s="8">
        <f>'[2]COTIZACION MANZANA 54'!E42</f>
        <v>94206.955500000011</v>
      </c>
      <c r="E30" s="7">
        <v>105000</v>
      </c>
      <c r="F30" s="14">
        <f>ROUND(HARMEAN((C30:E30)),0)</f>
        <v>99473</v>
      </c>
      <c r="G30" s="23">
        <f>'[1]COTIZACION MANZANA 54'!D42</f>
        <v>50</v>
      </c>
      <c r="H30" s="10">
        <f>+F30*G30</f>
        <v>4973650</v>
      </c>
      <c r="I30" s="8"/>
      <c r="J30" s="8">
        <f t="shared" si="1"/>
        <v>94206.955500000011</v>
      </c>
    </row>
    <row r="31" spans="1:10" x14ac:dyDescent="0.25">
      <c r="A31" s="2" t="str">
        <f>'[1]COTIZACION MANZANA 54'!B43</f>
        <v>Rotura sardineles concreto</v>
      </c>
      <c r="B31" s="21" t="str">
        <f>'[1]COTIZACION MANZANA 54'!C43</f>
        <v>M</v>
      </c>
      <c r="C31" s="32">
        <v>9713.27</v>
      </c>
      <c r="D31" s="8">
        <f>'[2]COTIZACION MANZANA 54'!E43</f>
        <v>9204.1005000000005</v>
      </c>
      <c r="E31" s="7">
        <v>10300</v>
      </c>
      <c r="F31" s="13">
        <f>ROUND(HARMEAN((C31:E31)),0)</f>
        <v>9719</v>
      </c>
      <c r="G31" s="23">
        <f>'[1]COTIZACION MANZANA 54'!D43</f>
        <v>2</v>
      </c>
      <c r="H31" s="10">
        <f>+F31*G31</f>
        <v>19438</v>
      </c>
      <c r="I31" s="8"/>
      <c r="J31" s="8">
        <f t="shared" si="1"/>
        <v>9204.1005000000005</v>
      </c>
    </row>
    <row r="32" spans="1:10" ht="15.75" customHeight="1" thickBot="1" x14ac:dyDescent="0.3">
      <c r="A32" s="3" t="str">
        <f>'[1]COTIZACION MANZANA 54'!B44</f>
        <v>Construcción sardineles concreto 0.35 m</v>
      </c>
      <c r="B32" s="5" t="str">
        <f>'[1]COTIZACION MANZANA 54'!C44</f>
        <v>M</v>
      </c>
      <c r="C32" s="32">
        <v>56030.1</v>
      </c>
      <c r="D32" s="8">
        <f>'[2]COTIZACION MANZANA 54'!E44</f>
        <v>58735.645499999999</v>
      </c>
      <c r="E32" s="7">
        <v>55000</v>
      </c>
      <c r="F32" s="13">
        <f>ROUND(HARMEAN((C32:E32)),0)</f>
        <v>56545</v>
      </c>
      <c r="G32" s="23">
        <f>'[1]COTIZACION MANZANA 54'!D44</f>
        <v>2</v>
      </c>
      <c r="H32" s="10">
        <f>+F32*G32</f>
        <v>113090</v>
      </c>
      <c r="I32" s="8"/>
      <c r="J32" s="8">
        <f t="shared" si="1"/>
        <v>58735.645499999999</v>
      </c>
    </row>
    <row r="33" spans="1:11" ht="15.75" customHeight="1" x14ac:dyDescent="0.25">
      <c r="A33" s="22" t="str">
        <f>'[1]COTIZACION MANZANA 54'!B45</f>
        <v>OBRAS COMPLEMENTARIAS</v>
      </c>
      <c r="B33" s="41"/>
      <c r="C33" s="42"/>
      <c r="D33" s="42"/>
      <c r="E33" s="42"/>
      <c r="F33" s="43" t="e">
        <f t="shared" ref="F33" si="2">ROUND(HARMEAN((D33:E33)),0)</f>
        <v>#N/A</v>
      </c>
      <c r="G33" s="47"/>
      <c r="H33" s="48"/>
      <c r="I33" s="8"/>
      <c r="J33" s="8">
        <f t="shared" si="1"/>
        <v>0</v>
      </c>
    </row>
    <row r="34" spans="1:11" ht="15.75" customHeight="1" thickBot="1" x14ac:dyDescent="0.3">
      <c r="A34" s="3" t="str">
        <f>'[1]COTIZACION MANZANA 54'!B46</f>
        <v>"Reconstr bancos duct energía D4"" 4 duc</v>
      </c>
      <c r="B34" s="5" t="str">
        <f>'[1]COTIZACION MANZANA 54'!C46</f>
        <v>M</v>
      </c>
      <c r="C34" s="32">
        <v>43516.9</v>
      </c>
      <c r="D34" s="8">
        <f>'[2]COTIZACION MANZANA 54'!E46</f>
        <v>41395.861499999999</v>
      </c>
      <c r="E34" s="7">
        <v>42800</v>
      </c>
      <c r="F34" s="13">
        <f>ROUND(HARMEAN((C34:E34)),0)</f>
        <v>42553</v>
      </c>
      <c r="G34" s="23">
        <f>'[1]COTIZACION MANZANA 54'!D46</f>
        <v>5</v>
      </c>
      <c r="H34" s="10">
        <f>+F34*G34</f>
        <v>212765</v>
      </c>
      <c r="I34" s="8"/>
      <c r="J34" s="8">
        <f t="shared" si="1"/>
        <v>41395.861499999999</v>
      </c>
    </row>
    <row r="35" spans="1:11" ht="15.75" customHeight="1" x14ac:dyDescent="0.25">
      <c r="A35" s="22" t="str">
        <f>'[1]COTIZACION MANZANA 54'!B47</f>
        <v>MANEJO AGUA INSPEC MANT+REHAB SIST ALCAN</v>
      </c>
      <c r="B35" s="41"/>
      <c r="C35" s="42"/>
      <c r="D35" s="42"/>
      <c r="E35" s="42"/>
      <c r="F35" s="43"/>
      <c r="G35" s="47"/>
      <c r="H35" s="48"/>
      <c r="I35" s="8"/>
      <c r="J35" s="8">
        <f t="shared" si="1"/>
        <v>0</v>
      </c>
    </row>
    <row r="36" spans="1:11" ht="15.75" customHeight="1" x14ac:dyDescent="0.25">
      <c r="A36" s="3" t="str">
        <f>'[1]COTIZACION MANZANA 54'!B48</f>
        <v>"Manejo aguas con bomba sumergible 3"""</v>
      </c>
      <c r="B36" s="5" t="str">
        <f>'[1]COTIZACION MANZANA 54'!C48</f>
        <v>H</v>
      </c>
      <c r="C36" s="32">
        <v>12547.52</v>
      </c>
      <c r="D36" s="8">
        <f>'[2]COTIZACION MANZANA 54'!E48</f>
        <v>12080.712000000001</v>
      </c>
      <c r="E36" s="7"/>
      <c r="F36" s="13">
        <f>ROUND(HARMEAN((C36:E36)),0)</f>
        <v>12310</v>
      </c>
      <c r="G36" s="23">
        <f>'[1]COTIZACION MANZANA 54'!D48</f>
        <v>0</v>
      </c>
      <c r="H36" s="10">
        <f>+F36*G36</f>
        <v>0</v>
      </c>
      <c r="I36" s="8"/>
      <c r="J36" s="8">
        <f t="shared" si="1"/>
        <v>12080.712000000001</v>
      </c>
    </row>
    <row r="37" spans="1:11" ht="15.75" customHeight="1" x14ac:dyDescent="0.25">
      <c r="A37" s="3" t="str">
        <f>'[1]COTIZACION MANZANA 54'!B49</f>
        <v>Manejo aguas con bomba no sumergible 3</v>
      </c>
      <c r="B37" s="5" t="str">
        <f>'[1]COTIZACION MANZANA 54'!C49</f>
        <v>H</v>
      </c>
      <c r="C37" s="32">
        <v>10670.12</v>
      </c>
      <c r="D37" s="8">
        <f>'[2]COTIZACION MANZANA 54'!E49</f>
        <v>10067.526000000002</v>
      </c>
      <c r="E37" s="7">
        <v>12000</v>
      </c>
      <c r="F37" s="13">
        <f>ROUND(HARMEAN((C37:E37)),0)</f>
        <v>10855</v>
      </c>
      <c r="G37" s="24">
        <f>'[1]COTIZACION MANZANA 54'!D49</f>
        <v>36</v>
      </c>
      <c r="H37" s="10">
        <f>+F37*G37</f>
        <v>390780</v>
      </c>
      <c r="I37" s="8"/>
      <c r="J37" s="8">
        <f t="shared" si="1"/>
        <v>10067.526000000002</v>
      </c>
    </row>
    <row r="38" spans="1:11" ht="15.75" customHeight="1" thickBot="1" x14ac:dyDescent="0.3">
      <c r="A38" s="3" t="str">
        <f>'[1]COTIZACION MANZANA 54'!B51</f>
        <v>"Tub en Fe galvanizado, anclajes, D1/2""</v>
      </c>
      <c r="B38" s="5" t="str">
        <f>'[1]COTIZACION MANZANA 54'!C51</f>
        <v>M</v>
      </c>
      <c r="C38" s="32">
        <v>3374</v>
      </c>
      <c r="D38" s="8">
        <f>'[2]COTIZACION MANZANA 54'!E51</f>
        <v>3206.7000000000003</v>
      </c>
      <c r="E38" s="7">
        <v>3600</v>
      </c>
      <c r="F38" s="13">
        <f>ROUND(HARMEAN((C38:E38)),0)</f>
        <v>3386</v>
      </c>
      <c r="G38" s="23">
        <f>'[1]COTIZACION MANZANA 54'!D51</f>
        <v>200</v>
      </c>
      <c r="H38" s="10">
        <f>+F38*G38</f>
        <v>677200</v>
      </c>
      <c r="I38" s="8"/>
      <c r="J38" s="8">
        <f t="shared" si="1"/>
        <v>3206.7000000000003</v>
      </c>
      <c r="K38" s="28">
        <f>+I38+J38</f>
        <v>3206.7000000000003</v>
      </c>
    </row>
    <row r="39" spans="1:11" ht="15.75" customHeight="1" x14ac:dyDescent="0.25">
      <c r="A39" s="22" t="str">
        <f>'[1]COTIZACION MANZANA 54'!B52</f>
        <v>RECORD</v>
      </c>
      <c r="B39" s="41"/>
      <c r="C39" s="42"/>
      <c r="D39" s="42"/>
      <c r="E39" s="42"/>
      <c r="F39" s="43"/>
      <c r="G39" s="47"/>
      <c r="H39" s="48"/>
      <c r="I39" s="8"/>
      <c r="J39" s="8">
        <f t="shared" si="1"/>
        <v>0</v>
      </c>
    </row>
    <row r="40" spans="1:11" ht="15.75" customHeight="1" x14ac:dyDescent="0.25">
      <c r="A40" s="3" t="str">
        <f>'[1]COTIZACION MANZANA 54'!B53</f>
        <v>Elaboracion de planos record</v>
      </c>
      <c r="B40" s="5" t="str">
        <f>'[1]COTIZACION MANZANA 54'!C53</f>
        <v>GLB</v>
      </c>
      <c r="C40" s="32"/>
      <c r="D40" s="8">
        <f>'[2]COTIZACION MANZANA 54'!E53</f>
        <v>3150000</v>
      </c>
      <c r="E40" s="7">
        <v>1520000</v>
      </c>
      <c r="F40" s="13">
        <f t="shared" ref="F40:F47" si="3">ROUND(HARMEAN((C40:E40)),0)</f>
        <v>2050535</v>
      </c>
      <c r="G40" s="23">
        <f>'[1]COTIZACION MANZANA 54'!D53</f>
        <v>1</v>
      </c>
      <c r="H40" s="10">
        <f>+F40*G40</f>
        <v>2050535</v>
      </c>
      <c r="I40" s="8"/>
      <c r="J40" s="8">
        <f t="shared" si="1"/>
        <v>3150000</v>
      </c>
    </row>
    <row r="41" spans="1:11" ht="15.75" customHeight="1" x14ac:dyDescent="0.25">
      <c r="A41" s="3" t="str">
        <f>'[1]COTIZACION MANZANA 54'!B55</f>
        <v>"Codo 90° HD,ext. lisos PVC,D 4"""</v>
      </c>
      <c r="B41" s="5" t="str">
        <f>'[1]COTIZACION MANZANA 54'!C55</f>
        <v>UN</v>
      </c>
      <c r="C41" s="32">
        <v>112568</v>
      </c>
      <c r="D41" s="8">
        <f>'[2]COTIZACION MANZANA 54'!E55</f>
        <v>108514.35</v>
      </c>
      <c r="E41" s="7">
        <v>108000</v>
      </c>
      <c r="F41" s="13">
        <f t="shared" si="3"/>
        <v>109657</v>
      </c>
      <c r="G41" s="9">
        <f>'[1]COTIZACION MANZANA 54'!D55</f>
        <v>1</v>
      </c>
      <c r="H41" s="10">
        <f t="shared" ref="H41:H58" si="4">+F41*G41</f>
        <v>109657</v>
      </c>
      <c r="I41" s="8"/>
      <c r="J41" s="8">
        <f t="shared" si="1"/>
        <v>108514.35</v>
      </c>
    </row>
    <row r="42" spans="1:11" ht="15.75" customHeight="1" x14ac:dyDescent="0.25">
      <c r="A42" s="3" t="str">
        <f>'[1]COTIZACION MANZANA 54'!B56</f>
        <v>"Codo 11¼° HD,ext. lisos para AC,D 4"""</v>
      </c>
      <c r="B42" s="5" t="str">
        <f>'[1]COTIZACION MANZANA 54'!C56</f>
        <v>UN</v>
      </c>
      <c r="C42" s="32">
        <v>88914</v>
      </c>
      <c r="D42" s="8">
        <f>'[2]COTIZACION MANZANA 54'!E56</f>
        <v>80925.600000000006</v>
      </c>
      <c r="E42" s="7">
        <v>86000</v>
      </c>
      <c r="F42" s="13">
        <f t="shared" si="3"/>
        <v>85150</v>
      </c>
      <c r="G42" s="9">
        <f>'[1]COTIZACION MANZANA 54'!D56</f>
        <v>4</v>
      </c>
      <c r="H42" s="10">
        <f t="shared" si="4"/>
        <v>340600</v>
      </c>
      <c r="I42" s="8"/>
      <c r="J42" s="8">
        <f t="shared" si="1"/>
        <v>80925.600000000006</v>
      </c>
    </row>
    <row r="43" spans="1:11" ht="15.75" customHeight="1" x14ac:dyDescent="0.25">
      <c r="A43" s="3" t="str">
        <f>'[1]COTIZACION MANZANA 54'!B57</f>
        <v>"Codo 22½° HD,ext. lisos PVC,D 4"""</v>
      </c>
      <c r="B43" s="5" t="str">
        <f>'[1]COTIZACION MANZANA 54'!C57</f>
        <v>UN</v>
      </c>
      <c r="C43" s="32">
        <v>116882</v>
      </c>
      <c r="D43" s="8">
        <f>'[2]COTIZACION MANZANA 54'!E57</f>
        <v>113112.3</v>
      </c>
      <c r="E43" s="7">
        <v>112000</v>
      </c>
      <c r="F43" s="13">
        <f t="shared" si="3"/>
        <v>113960</v>
      </c>
      <c r="G43" s="9">
        <f>'[1]COTIZACION MANZANA 54'!D57</f>
        <v>4</v>
      </c>
      <c r="H43" s="10">
        <f t="shared" si="4"/>
        <v>455840</v>
      </c>
      <c r="I43" s="8"/>
      <c r="J43" s="8">
        <f t="shared" si="1"/>
        <v>113112.3</v>
      </c>
    </row>
    <row r="44" spans="1:11" x14ac:dyDescent="0.25">
      <c r="A44" s="3" t="str">
        <f>'[1]COTIZACION MANZANA 54'!B58</f>
        <v>"Tapón macho HD,ext. liso,para AC,D 4"""</v>
      </c>
      <c r="B44" s="5" t="str">
        <f>'[1]COTIZACION MANZANA 54'!C58</f>
        <v>UN</v>
      </c>
      <c r="C44" s="32">
        <v>64170</v>
      </c>
      <c r="D44" s="8">
        <f>'[2]COTIZACION MANZANA 54'!E58</f>
        <v>61506.9</v>
      </c>
      <c r="E44" s="7">
        <v>6200</v>
      </c>
      <c r="F44" s="13">
        <f t="shared" si="3"/>
        <v>15533</v>
      </c>
      <c r="G44" s="9">
        <f>'[1]COTIZACION MANZANA 54'!D58</f>
        <v>1</v>
      </c>
      <c r="H44" s="10">
        <f t="shared" si="4"/>
        <v>15533</v>
      </c>
      <c r="I44" s="8"/>
      <c r="J44" s="8">
        <f t="shared" si="1"/>
        <v>61506.9</v>
      </c>
    </row>
    <row r="45" spans="1:11" ht="15.75" customHeight="1" x14ac:dyDescent="0.25">
      <c r="A45" s="3" t="str">
        <f>'[1]COTIZACION MANZANA 54'!B59</f>
        <v>"Tapón soldado PVC,acued.,D 2"""</v>
      </c>
      <c r="B45" s="5" t="str">
        <f>'[1]COTIZACION MANZANA 54'!C59</f>
        <v>UN</v>
      </c>
      <c r="C45" s="32">
        <v>3373</v>
      </c>
      <c r="D45" s="8">
        <f>'[2]COTIZACION MANZANA 54'!E59</f>
        <v>2697.4500000000003</v>
      </c>
      <c r="E45" s="7">
        <v>4500</v>
      </c>
      <c r="F45" s="13">
        <f t="shared" si="3"/>
        <v>3373</v>
      </c>
      <c r="G45" s="9">
        <f>'[1]COTIZACION MANZANA 54'!D59</f>
        <v>1</v>
      </c>
      <c r="H45" s="10">
        <f t="shared" si="4"/>
        <v>3373</v>
      </c>
      <c r="I45" s="8"/>
      <c r="J45" s="8">
        <f t="shared" si="1"/>
        <v>2697.4500000000003</v>
      </c>
    </row>
    <row r="46" spans="1:11" x14ac:dyDescent="0.25">
      <c r="A46" s="3" t="str">
        <f>'[1]COTIZACION MANZANA 54'!B60</f>
        <v>"Tee ext. lisos HD, para AC,D 6""x 4"""</v>
      </c>
      <c r="B46" s="5" t="str">
        <f>'[1]COTIZACION MANZANA 54'!C60</f>
        <v>UN</v>
      </c>
      <c r="C46" s="32">
        <v>250491</v>
      </c>
      <c r="D46" s="8">
        <f>'[2]COTIZACION MANZANA 54'!E60</f>
        <v>239885.1</v>
      </c>
      <c r="E46" s="7">
        <v>296000</v>
      </c>
      <c r="F46" s="13">
        <f t="shared" si="3"/>
        <v>259983</v>
      </c>
      <c r="G46" s="9">
        <f>'[1]COTIZACION MANZANA 54'!D60</f>
        <v>1</v>
      </c>
      <c r="H46" s="10">
        <f t="shared" si="4"/>
        <v>259983</v>
      </c>
      <c r="I46" s="8"/>
      <c r="J46" s="8">
        <f t="shared" si="1"/>
        <v>239885.1</v>
      </c>
    </row>
    <row r="47" spans="1:11" ht="15.75" thickBot="1" x14ac:dyDescent="0.3">
      <c r="A47" s="3" t="str">
        <f>'[1]COTIZACION MANZANA 54'!B61</f>
        <v>"Unión rápida PVC,D 2"""</v>
      </c>
      <c r="B47" s="5" t="str">
        <f>'[1]COTIZACION MANZANA 54'!C61</f>
        <v>UN</v>
      </c>
      <c r="C47" s="32">
        <v>15051</v>
      </c>
      <c r="D47" s="8">
        <f>'[2]COTIZACION MANZANA 54'!E61</f>
        <v>12058.2</v>
      </c>
      <c r="E47" s="7">
        <v>17000</v>
      </c>
      <c r="F47" s="13">
        <f t="shared" si="3"/>
        <v>14410</v>
      </c>
      <c r="G47" s="9">
        <f>'[1]COTIZACION MANZANA 54'!D61</f>
        <v>2</v>
      </c>
      <c r="H47" s="10">
        <f t="shared" si="4"/>
        <v>28820</v>
      </c>
      <c r="I47" s="8"/>
      <c r="J47" s="8">
        <f t="shared" si="1"/>
        <v>12058.2</v>
      </c>
    </row>
    <row r="48" spans="1:11" x14ac:dyDescent="0.25">
      <c r="A48" s="22" t="s">
        <v>40</v>
      </c>
      <c r="B48" s="41"/>
      <c r="C48" s="42"/>
      <c r="D48" s="42"/>
      <c r="E48" s="42"/>
      <c r="F48" s="43"/>
      <c r="G48" s="47"/>
      <c r="H48" s="48"/>
      <c r="I48" s="8"/>
      <c r="J48" s="8">
        <f t="shared" si="1"/>
        <v>0</v>
      </c>
    </row>
    <row r="49" spans="1:11" x14ac:dyDescent="0.25">
      <c r="A49" s="3" t="str">
        <f>'[1]COTIZACION MANZANA 54'!B65</f>
        <v>Suministro e instalacion PEAD PN 10 160 mm metodo pipe bursting</v>
      </c>
      <c r="B49" s="5" t="s">
        <v>43</v>
      </c>
      <c r="C49" s="32"/>
      <c r="D49" s="8">
        <f>'[2]COTIZACION MANZANA 54'!E65</f>
        <v>137550</v>
      </c>
      <c r="E49" s="8">
        <v>216000</v>
      </c>
      <c r="F49" s="13">
        <f>ROUND(HARMEAN((D49:E49)),0)</f>
        <v>168071</v>
      </c>
      <c r="G49" s="9">
        <f>'[1]COTIZACION MANZANA 54'!D65</f>
        <v>148</v>
      </c>
      <c r="H49" s="10">
        <f t="shared" si="4"/>
        <v>24874508</v>
      </c>
      <c r="I49" s="8"/>
      <c r="J49" s="8">
        <f t="shared" si="1"/>
        <v>137550</v>
      </c>
    </row>
    <row r="50" spans="1:11" x14ac:dyDescent="0.25">
      <c r="A50" s="3" t="str">
        <f>'[1]COTIZACION MANZANA 54'!B66</f>
        <v>Portaflanche 160 mm</v>
      </c>
      <c r="B50" s="5" t="s">
        <v>41</v>
      </c>
      <c r="C50" s="32"/>
      <c r="D50" s="8">
        <f>'[2]COTIZACION MANZANA 54'!E66</f>
        <v>88095</v>
      </c>
      <c r="E50" s="8">
        <v>75000</v>
      </c>
      <c r="F50" s="13">
        <f>ROUND(HARMEAN((D50:E50)),0)</f>
        <v>81022</v>
      </c>
      <c r="G50" s="9">
        <f>'[1]COTIZACION MANZANA 54'!D66</f>
        <v>9</v>
      </c>
      <c r="H50" s="10">
        <f t="shared" si="4"/>
        <v>729198</v>
      </c>
      <c r="I50" s="8"/>
      <c r="J50" s="8">
        <f t="shared" si="1"/>
        <v>88095</v>
      </c>
    </row>
    <row r="51" spans="1:11" x14ac:dyDescent="0.25">
      <c r="A51" s="3" t="str">
        <f>'[1]COTIZACION MANZANA 54'!B67</f>
        <v>Brida loca 6"</v>
      </c>
      <c r="B51" s="5" t="s">
        <v>41</v>
      </c>
      <c r="C51" s="32"/>
      <c r="D51" s="8">
        <f>'[2]COTIZACION MANZANA 54'!E67</f>
        <v>86100</v>
      </c>
      <c r="E51" s="8">
        <v>76800</v>
      </c>
      <c r="F51" s="13">
        <f>ROUND(HARMEAN((D51:E51)),0)</f>
        <v>81185</v>
      </c>
      <c r="G51" s="9">
        <f>'[1]COTIZACION MANZANA 54'!D67</f>
        <v>9</v>
      </c>
      <c r="H51" s="10">
        <f t="shared" si="4"/>
        <v>730665</v>
      </c>
      <c r="I51" s="8"/>
      <c r="J51" s="8">
        <f t="shared" si="1"/>
        <v>86100</v>
      </c>
    </row>
    <row r="52" spans="1:11" x14ac:dyDescent="0.25">
      <c r="A52" s="3" t="str">
        <f>'[1]COTIZACION MANZANA 54'!B68</f>
        <v>Union Electrofusion 160 mm</v>
      </c>
      <c r="B52" s="5" t="s">
        <v>41</v>
      </c>
      <c r="C52" s="32"/>
      <c r="D52" s="8">
        <f>'[2]COTIZACION MANZANA 54'!E68</f>
        <v>162750</v>
      </c>
      <c r="E52" s="8">
        <v>117840</v>
      </c>
      <c r="F52" s="13">
        <f t="shared" ref="F52:F54" si="5">ROUND(HARMEAN((D52:E52)),0)</f>
        <v>136701</v>
      </c>
      <c r="G52" s="9">
        <f>'[1]COTIZACION MANZANA 54'!D68</f>
        <v>14</v>
      </c>
      <c r="H52" s="10">
        <f t="shared" si="4"/>
        <v>1913814</v>
      </c>
      <c r="I52" s="8"/>
      <c r="J52" s="8">
        <f t="shared" si="1"/>
        <v>162750</v>
      </c>
    </row>
    <row r="53" spans="1:11" x14ac:dyDescent="0.25">
      <c r="A53" s="3" t="str">
        <f>'[1]COTIZACION MANZANA 54'!B69</f>
        <v>Valvula BXD 6"</v>
      </c>
      <c r="B53" s="5" t="s">
        <v>41</v>
      </c>
      <c r="C53" s="32"/>
      <c r="D53" s="8">
        <f>'[2]COTIZACION MANZANA 54'!E69</f>
        <v>1638000</v>
      </c>
      <c r="E53" s="8">
        <v>1167000</v>
      </c>
      <c r="F53" s="13">
        <f>ROUND(HARMEAN((D53:E53)),0)</f>
        <v>1362956</v>
      </c>
      <c r="G53" s="9">
        <f>'[1]COTIZACION MANZANA 54'!D69</f>
        <v>3</v>
      </c>
      <c r="H53" s="10">
        <f t="shared" si="4"/>
        <v>4088868</v>
      </c>
      <c r="I53" s="8"/>
      <c r="J53" s="8">
        <f t="shared" si="1"/>
        <v>1638000</v>
      </c>
    </row>
    <row r="54" spans="1:11" x14ac:dyDescent="0.25">
      <c r="A54" s="3" t="str">
        <f>'[1]COTIZACION MANZANA 54'!B70</f>
        <v>Tee PEAD 160X160</v>
      </c>
      <c r="B54" s="5" t="s">
        <v>41</v>
      </c>
      <c r="C54" s="32"/>
      <c r="D54" s="8">
        <f>'[2]COTIZACION MANZANA 54'!E70</f>
        <v>483000</v>
      </c>
      <c r="E54" s="8">
        <v>720000</v>
      </c>
      <c r="F54" s="13">
        <f t="shared" si="5"/>
        <v>578155</v>
      </c>
      <c r="G54" s="9">
        <f>'[1]COTIZACION MANZANA 54'!D70</f>
        <v>1</v>
      </c>
      <c r="H54" s="10">
        <f t="shared" si="4"/>
        <v>578155</v>
      </c>
      <c r="I54" s="8"/>
      <c r="J54" s="8">
        <f t="shared" si="1"/>
        <v>483000</v>
      </c>
    </row>
    <row r="55" spans="1:11" x14ac:dyDescent="0.25">
      <c r="A55" s="3" t="str">
        <f>'[1]COTIZACION MANZANA 54'!B71</f>
        <v>Codo 90° 160 mm PEAD</v>
      </c>
      <c r="B55" s="5" t="s">
        <v>41</v>
      </c>
      <c r="C55" s="32"/>
      <c r="D55" s="8">
        <f>'[2]COTIZACION MANZANA 54'!E71</f>
        <v>225750</v>
      </c>
      <c r="E55" s="8">
        <v>150000</v>
      </c>
      <c r="F55" s="13">
        <f>ROUND(HARMEAN((D55:E55)),0)</f>
        <v>180240</v>
      </c>
      <c r="G55" s="9">
        <f>'[1]COTIZACION MANZANA 54'!D71</f>
        <v>1</v>
      </c>
      <c r="H55" s="10">
        <f t="shared" si="4"/>
        <v>180240</v>
      </c>
      <c r="I55" s="8"/>
      <c r="J55" s="8">
        <f t="shared" si="1"/>
        <v>225750</v>
      </c>
    </row>
    <row r="56" spans="1:11" x14ac:dyDescent="0.25">
      <c r="A56" s="3" t="str">
        <f>'[1]COTIZACION MANZANA 54'!B72</f>
        <v>Hidrante bridado 6"</v>
      </c>
      <c r="B56" s="5" t="s">
        <v>41</v>
      </c>
      <c r="C56" s="32"/>
      <c r="D56" s="8">
        <f>'[2]COTIZACION MANZANA 54'!E72</f>
        <v>4758096</v>
      </c>
      <c r="E56" s="8">
        <v>2650000</v>
      </c>
      <c r="F56" s="13">
        <f>ROUND(HARMEAN((D56:E56)),0)</f>
        <v>3404101</v>
      </c>
      <c r="G56" s="9">
        <f>'[1]COTIZACION MANZANA 54'!D72</f>
        <v>1</v>
      </c>
      <c r="H56" s="10">
        <f t="shared" si="4"/>
        <v>3404101</v>
      </c>
      <c r="I56" s="8"/>
      <c r="J56" s="8">
        <f t="shared" si="1"/>
        <v>4758096</v>
      </c>
    </row>
    <row r="57" spans="1:11" x14ac:dyDescent="0.25">
      <c r="A57" s="3" t="str">
        <f>'[1]COTIZACION MANZANA 54'!B73</f>
        <v>Collar 6" x 1 1/2"</v>
      </c>
      <c r="B57" s="5" t="s">
        <v>41</v>
      </c>
      <c r="C57" s="32"/>
      <c r="D57" s="8">
        <f>'[2]COTIZACION MANZANA 54'!E73</f>
        <v>143850</v>
      </c>
      <c r="E57" s="8">
        <v>72320</v>
      </c>
      <c r="F57" s="13">
        <f>ROUND(HARMEAN((D57:E57)),0)</f>
        <v>96250</v>
      </c>
      <c r="G57" s="9">
        <f>'[1]COTIZACION MANZANA 54'!D73</f>
        <v>1</v>
      </c>
      <c r="H57" s="10">
        <f t="shared" si="4"/>
        <v>96250</v>
      </c>
      <c r="I57" s="8"/>
      <c r="J57" s="8">
        <f t="shared" si="1"/>
        <v>143850</v>
      </c>
    </row>
    <row r="58" spans="1:11" x14ac:dyDescent="0.25">
      <c r="A58" s="3" t="str">
        <f>'[1]COTIZACION MANZANA 54'!B74</f>
        <v>TUBERIA 1 1/2"</v>
      </c>
      <c r="B58" s="5" t="s">
        <v>43</v>
      </c>
      <c r="C58" s="32"/>
      <c r="D58" s="8">
        <f>'[2]COTIZACION MANZANA 54'!E74</f>
        <v>30450</v>
      </c>
      <c r="E58" s="8">
        <v>189800</v>
      </c>
      <c r="F58" s="13">
        <f>ROUND(HARMEAN((D58:E58)),0)</f>
        <v>52480</v>
      </c>
      <c r="G58" s="9">
        <f>'[1]COTIZACION MANZANA 54'!D74</f>
        <v>13</v>
      </c>
      <c r="H58" s="10">
        <f t="shared" si="4"/>
        <v>682240</v>
      </c>
      <c r="I58" s="8"/>
      <c r="J58" s="8">
        <f t="shared" si="1"/>
        <v>30450</v>
      </c>
      <c r="K58" s="28">
        <f>+I58+J58</f>
        <v>30450</v>
      </c>
    </row>
    <row r="59" spans="1:11" ht="15.75" thickBot="1" x14ac:dyDescent="0.3">
      <c r="A59" s="44" t="str">
        <f>'[1]COTIZACION MANZANA 54'!B63</f>
        <v>TECNOLOGIA PIPE BURSTING</v>
      </c>
      <c r="B59" s="44"/>
      <c r="C59" s="44"/>
      <c r="D59" s="45"/>
      <c r="E59" s="45"/>
      <c r="F59" s="44"/>
      <c r="G59" s="44"/>
      <c r="H59" s="15">
        <f>SUM(H4:H58)</f>
        <v>60449209</v>
      </c>
    </row>
    <row r="60" spans="1:11" x14ac:dyDescent="0.25">
      <c r="D60" s="35" t="s">
        <v>42</v>
      </c>
      <c r="E60" s="36"/>
      <c r="F60" s="29" t="s">
        <v>45</v>
      </c>
      <c r="G60" s="30">
        <v>0.19</v>
      </c>
      <c r="H60" s="11">
        <f>+H59*G60</f>
        <v>11485349.710000001</v>
      </c>
    </row>
    <row r="61" spans="1:11" x14ac:dyDescent="0.25">
      <c r="D61" s="37"/>
      <c r="E61" s="38"/>
      <c r="F61" s="26" t="s">
        <v>35</v>
      </c>
      <c r="G61" s="12">
        <v>0.01</v>
      </c>
      <c r="H61" s="11">
        <f>+H59*G61</f>
        <v>604492.09</v>
      </c>
    </row>
    <row r="62" spans="1:11" x14ac:dyDescent="0.25">
      <c r="D62" s="37"/>
      <c r="E62" s="38"/>
      <c r="F62" s="26" t="s">
        <v>36</v>
      </c>
      <c r="G62" s="12">
        <v>0.05</v>
      </c>
      <c r="H62" s="11">
        <f>+H59*G62</f>
        <v>3022460.45</v>
      </c>
    </row>
    <row r="63" spans="1:11" ht="15.75" thickBot="1" x14ac:dyDescent="0.3">
      <c r="D63" s="39"/>
      <c r="E63" s="46"/>
      <c r="F63" s="26" t="s">
        <v>37</v>
      </c>
      <c r="G63" s="12">
        <v>0.19</v>
      </c>
      <c r="H63" s="11">
        <f>+H62*G63</f>
        <v>574267.48550000007</v>
      </c>
    </row>
    <row r="64" spans="1:11" ht="15.75" thickBot="1" x14ac:dyDescent="0.3">
      <c r="H64" s="4">
        <f>SUM(H59:H63)</f>
        <v>76135778.735500008</v>
      </c>
    </row>
    <row r="65" spans="4:8" ht="15.75" thickBot="1" x14ac:dyDescent="0.3"/>
    <row r="66" spans="4:8" x14ac:dyDescent="0.25">
      <c r="D66" s="35" t="s">
        <v>44</v>
      </c>
      <c r="E66" s="36"/>
      <c r="F66" s="20" t="s">
        <v>45</v>
      </c>
      <c r="G66" s="12">
        <v>0.19</v>
      </c>
      <c r="H66" s="25">
        <f>+H59*0.19</f>
        <v>11485349.710000001</v>
      </c>
    </row>
    <row r="67" spans="4:8" x14ac:dyDescent="0.25">
      <c r="D67" s="37"/>
      <c r="E67" s="38"/>
      <c r="F67" s="20" t="s">
        <v>35</v>
      </c>
      <c r="G67" s="12">
        <v>0.03</v>
      </c>
      <c r="H67" s="11">
        <f>+H59*G67</f>
        <v>1813476.27</v>
      </c>
    </row>
    <row r="68" spans="4:8" x14ac:dyDescent="0.25">
      <c r="D68" s="37"/>
      <c r="E68" s="38"/>
      <c r="F68" s="20" t="s">
        <v>36</v>
      </c>
      <c r="G68" s="12">
        <v>0.05</v>
      </c>
      <c r="H68" s="11">
        <f>+H59*G68</f>
        <v>3022460.45</v>
      </c>
    </row>
    <row r="69" spans="4:8" ht="15.75" thickBot="1" x14ac:dyDescent="0.3">
      <c r="D69" s="39"/>
      <c r="E69" s="40"/>
      <c r="F69" s="20" t="s">
        <v>37</v>
      </c>
      <c r="G69" s="12">
        <v>0.19</v>
      </c>
      <c r="H69" s="11">
        <f>+H68*G69</f>
        <v>574267.48550000007</v>
      </c>
    </row>
    <row r="70" spans="4:8" ht="15.75" thickBot="1" x14ac:dyDescent="0.3">
      <c r="H70" s="4">
        <f>+H59+H66+H67+H68+H69</f>
        <v>77344762.9155</v>
      </c>
    </row>
  </sheetData>
  <mergeCells count="32">
    <mergeCell ref="B35:F35"/>
    <mergeCell ref="B39:F39"/>
    <mergeCell ref="B48:F48"/>
    <mergeCell ref="G48:H48"/>
    <mergeCell ref="G39:H39"/>
    <mergeCell ref="G35:H35"/>
    <mergeCell ref="G23:H23"/>
    <mergeCell ref="G21:H21"/>
    <mergeCell ref="G17:H17"/>
    <mergeCell ref="G15:H15"/>
    <mergeCell ref="B33:F33"/>
    <mergeCell ref="A1:A2"/>
    <mergeCell ref="F1:F2"/>
    <mergeCell ref="G1:G2"/>
    <mergeCell ref="H1:H2"/>
    <mergeCell ref="B1:B2"/>
    <mergeCell ref="D66:E69"/>
    <mergeCell ref="B3:F3"/>
    <mergeCell ref="B5:F5"/>
    <mergeCell ref="B10:F10"/>
    <mergeCell ref="B15:F15"/>
    <mergeCell ref="A59:G59"/>
    <mergeCell ref="D60:E63"/>
    <mergeCell ref="G33:H33"/>
    <mergeCell ref="B17:F17"/>
    <mergeCell ref="B21:F21"/>
    <mergeCell ref="B23:F23"/>
    <mergeCell ref="B28:F28"/>
    <mergeCell ref="G10:H10"/>
    <mergeCell ref="G5:H5"/>
    <mergeCell ref="G3:H3"/>
    <mergeCell ref="G28:H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ACTIVIDADES</vt:lpstr>
      <vt:lpstr>MEDIA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VALENCIA MENDEZ</dc:creator>
  <cp:lastModifiedBy>MARTHA ALICIA ROMERO VARGAS</cp:lastModifiedBy>
  <dcterms:created xsi:type="dcterms:W3CDTF">2017-04-12T15:24:06Z</dcterms:created>
  <dcterms:modified xsi:type="dcterms:W3CDTF">2018-03-07T17:31:40Z</dcterms:modified>
</cp:coreProperties>
</file>