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arim\Documents\1- CAJA VIVIENDA POPULAR\12- SALON COMUNAL SANTA TERESITA\"/>
    </mc:Choice>
  </mc:AlternateContent>
  <xr:revisionPtr revIDLastSave="0" documentId="8_{AD730E4B-942B-4131-80B4-A332D35EA1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IU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lkeTaN4GCQI5C9e0n1pFIR+70mOo7UL4fISHkaBmro="/>
    </ext>
  </extLst>
</workbook>
</file>

<file path=xl/calcChain.xml><?xml version="1.0" encoding="utf-8"?>
<calcChain xmlns="http://schemas.openxmlformats.org/spreadsheetml/2006/main">
  <c r="G66" i="1" l="1"/>
  <c r="J66" i="1" s="1"/>
  <c r="J47" i="1"/>
  <c r="J46" i="1"/>
  <c r="J48" i="1" s="1"/>
  <c r="J36" i="1"/>
  <c r="J35" i="1"/>
  <c r="J39" i="1" s="1"/>
  <c r="J33" i="1"/>
  <c r="J29" i="1"/>
  <c r="J28" i="1"/>
  <c r="J27" i="1"/>
  <c r="E15" i="1"/>
  <c r="E17" i="1" s="1"/>
  <c r="J56" i="1" s="1"/>
  <c r="E14" i="1"/>
  <c r="E13" i="1"/>
  <c r="E16" i="1" s="1"/>
  <c r="J55" i="1" l="1"/>
  <c r="E18" i="1"/>
  <c r="J54" i="1"/>
  <c r="J57" i="1" s="1"/>
  <c r="J40" i="1"/>
  <c r="J49" i="1"/>
  <c r="D64" i="1" l="1"/>
  <c r="G64" i="1" s="1"/>
  <c r="J64" i="1" s="1"/>
  <c r="D63" i="1"/>
  <c r="G63" i="1" s="1"/>
  <c r="J63" i="1" s="1"/>
  <c r="D62" i="1"/>
  <c r="G62" i="1" s="1"/>
  <c r="J62" i="1" s="1"/>
  <c r="D61" i="1"/>
  <c r="G61" i="1" s="1"/>
  <c r="J61" i="1" s="1"/>
  <c r="J68" i="1" s="1"/>
  <c r="J70" i="1" s="1"/>
  <c r="D66" i="1"/>
  <c r="D65" i="1"/>
  <c r="G65" i="1" s="1"/>
  <c r="J65" i="1" s="1"/>
  <c r="J71" i="1" l="1"/>
  <c r="J75" i="1" s="1"/>
  <c r="J79" i="1" s="1"/>
  <c r="J73" i="1"/>
</calcChain>
</file>

<file path=xl/sharedStrings.xml><?xml version="1.0" encoding="utf-8"?>
<sst xmlns="http://schemas.openxmlformats.org/spreadsheetml/2006/main" count="90" uniqueCount="81">
  <si>
    <t xml:space="preserve"> ANALISIS DE AIU</t>
  </si>
  <si>
    <t>CONVOCATORIA PUBLICA  - 003 - 2023</t>
  </si>
  <si>
    <t>OBJETO DEL CONTRATO</t>
  </si>
  <si>
    <t>“REALIZAR LAS OBRAS NECESARIAS PARA LA REPARACIÓN Y TERMINACIÓN DEL SALÓN COMUNAL SECTOR 1 DEL PROYECTO ARBOLEDA SANTA TERESITA, EN LA CUIDAD DE BOGOTA”</t>
  </si>
  <si>
    <t>TERMINO ESTIMADO DE EJECUCIÓN DEL CONTRATO</t>
  </si>
  <si>
    <t>MESES</t>
  </si>
  <si>
    <t>SUBTOTAL COSTOS DIRECTOS</t>
  </si>
  <si>
    <t>%</t>
  </si>
  <si>
    <t>ADMINISTRACIÓN</t>
  </si>
  <si>
    <t>IMPREVISTOS</t>
  </si>
  <si>
    <t>UTILIDAD</t>
  </si>
  <si>
    <t>SUBTOTAL</t>
  </si>
  <si>
    <t>IVA (19%) SOBRE UTILIDAD</t>
  </si>
  <si>
    <t>TOTAL</t>
  </si>
  <si>
    <t>$ 277.017.931</t>
  </si>
  <si>
    <t>A. ADMINISTRACIÓN</t>
  </si>
  <si>
    <t>1. COSTOS MENSUALES DE PERSONAL</t>
  </si>
  <si>
    <t>CANTIDAD</t>
  </si>
  <si>
    <t>CARGO</t>
  </si>
  <si>
    <t>CATEGORÍA</t>
  </si>
  <si>
    <t>DEDICACIÓN
MES</t>
  </si>
  <si>
    <t>TOPE SALARIO</t>
  </si>
  <si>
    <t>FACTOR PRESTACIONAL</t>
  </si>
  <si>
    <t>PLAZO DE EJECUCION</t>
  </si>
  <si>
    <t>SALARIO + PRESTACIONES</t>
  </si>
  <si>
    <t>A</t>
  </si>
  <si>
    <t>B</t>
  </si>
  <si>
    <t>C</t>
  </si>
  <si>
    <t>D</t>
  </si>
  <si>
    <t>E</t>
  </si>
  <si>
    <t>F = A * B * C * D * E</t>
  </si>
  <si>
    <t>1.1 PERSONAL PROFESIONAL (Ingenieros y Otros)</t>
  </si>
  <si>
    <t xml:space="preserve">director de obra </t>
  </si>
  <si>
    <t>Residente de obra</t>
  </si>
  <si>
    <t>Profesional SST (Seguridad y Salud en el Trabajo)</t>
  </si>
  <si>
    <t>1.2 PERSONAL TECNICO</t>
  </si>
  <si>
    <t>1.2 PERSONAL ADMINISTRATIVO</t>
  </si>
  <si>
    <t>(1) SUBTOTAL COSTOS MENSUALES DE PERSONAL</t>
  </si>
  <si>
    <t>(1) SUBTOTAL COSTOS MENSUALES DE PERSONAL EN % DELCOSTO DIRECTO</t>
  </si>
  <si>
    <t>2. GASTOS OPERACIONALES MENSUALES</t>
  </si>
  <si>
    <t>&lt;</t>
  </si>
  <si>
    <t>DEDICACIÓN</t>
  </si>
  <si>
    <t>TARIFA O COSTO</t>
  </si>
  <si>
    <t>VALOR ($)</t>
  </si>
  <si>
    <t xml:space="preserve">E = A * B * C * D </t>
  </si>
  <si>
    <t>GASTOS OFICINA (PAPELERIA, FOTOCOPIAS Y OTROS)</t>
  </si>
  <si>
    <t>INTERNET Y TELEFONO</t>
  </si>
  <si>
    <t>(2)  SUBTOTAL GASTOS OPERACIONALES</t>
  </si>
  <si>
    <t>(2)  SUBTOTAL GASTOS OPERACIONALES EN % DELCOSTO DIRECTO</t>
  </si>
  <si>
    <t>3. IMPUESTOS Y GARANTÍAS</t>
  </si>
  <si>
    <t>3.1 IMPUESTOS</t>
  </si>
  <si>
    <t>DESCRIPCIÓN</t>
  </si>
  <si>
    <t>IMPUESTO</t>
  </si>
  <si>
    <t>ICA</t>
  </si>
  <si>
    <t>11.04*1000</t>
  </si>
  <si>
    <t>RETEFUENTE</t>
  </si>
  <si>
    <t>RETEIVA</t>
  </si>
  <si>
    <t>SUBTOTAL IMPUESTOS</t>
  </si>
  <si>
    <t>3.2 GARANTIAS</t>
  </si>
  <si>
    <t>VR. BASE</t>
  </si>
  <si>
    <t>% ASEGURADO</t>
  </si>
  <si>
    <t>VR. ASEGURADO</t>
  </si>
  <si>
    <t>TASA ASEGURADORA</t>
  </si>
  <si>
    <t>VIGENCIA AMPARO (MESES)</t>
  </si>
  <si>
    <t>GARANTIA UNICA</t>
  </si>
  <si>
    <t>GARANTIA DE SERIEDAD</t>
  </si>
  <si>
    <t>CUMPLIMIENTO</t>
  </si>
  <si>
    <t>SALARIOS Y PRESTACIONES SOCIALES</t>
  </si>
  <si>
    <t>BUEN MANEJO DEL ANTICIPO</t>
  </si>
  <si>
    <t>CALIDAD DEL SERVICIO</t>
  </si>
  <si>
    <t>RCE</t>
  </si>
  <si>
    <t>PREDIOS, LABORES Y OPERACIONES - VIGENCIA</t>
  </si>
  <si>
    <t>200 SMLMV</t>
  </si>
  <si>
    <t>SUBTOTAL GARANTÍAS</t>
  </si>
  <si>
    <t>(5) TOTAL IMPUESTOS Y GARANTÍAS</t>
  </si>
  <si>
    <t>(3) TOTAL IMPUESTOS Y GARANTÍAS EN % DEL COSTO DIRECTO</t>
  </si>
  <si>
    <t>SUBTOTAL ADMINISTRACION (1+2+3)</t>
  </si>
  <si>
    <t>A. ADMINISTRACIÓN (1 + 2 + 3)</t>
  </si>
  <si>
    <t xml:space="preserve">I. IMPREVISTOS </t>
  </si>
  <si>
    <t>U. UTILIDAD</t>
  </si>
  <si>
    <t>A.I.U. (ADMINISTRACIÓN, IMPREVISTOS Y UTILIDAD)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</si>
</sst>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&quot;$&quot;* #,##0.00_-;\-&quot;$&quot;* #,##0.00_-;_-&quot;$&quot;* &quot;-&quot;??_-;_-@"/>
    <numFmt numFmtId="165" formatCode="_-* #,##0_-;\-* #,##0_-;_-* &quot;-&quot;??_-;_-@"/>
    <numFmt numFmtId="166" formatCode="_-* #,##0.00_-;\-* #,##0.00_-;_-* &quot;-&quot;??_-;_-@"/>
    <numFmt numFmtId="167" formatCode="[$$-240A]#,##0.00;[Red]\([$$-240A]#,##0.00\)"/>
    <numFmt numFmtId="168" formatCode="#,##0.0"/>
    <numFmt numFmtId="169" formatCode="[$$-240A]\ #,##0.00;[Red][$$-240A]\ #,##0.00"/>
    <numFmt numFmtId="170" formatCode="[$$-240A]#,##0;[Red]\([$$-240A]#,##0\)"/>
    <numFmt numFmtId="171" formatCode="_(&quot;$&quot;\ * #,##0_);_(&quot;$&quot;\ * \(#,##0\);_(&quot;$&quot;\ * &quot;-&quot;_);_(@_)"/>
    <numFmt numFmtId="172" formatCode="_-&quot;$&quot;\ * #,##0.0_-;\-&quot;$&quot;\ * #,##0.0_-;_-&quot;$&quot;\ * &quot;-&quot;?_-;_-@"/>
    <numFmt numFmtId="173" formatCode="0.0"/>
    <numFmt numFmtId="174" formatCode="_(&quot;$&quot;\ * #,##0.00_);_(&quot;$&quot;\ * \(#,##0.00\);_(&quot;$&quot;\ * &quot;-&quot;??_);_(@_)"/>
    <numFmt numFmtId="175" formatCode="#,##0.00;[Red]#,##0.00"/>
    <numFmt numFmtId="176" formatCode="&quot;$&quot;\ #,##0"/>
    <numFmt numFmtId="177" formatCode="[$$-240A]\ #,##0;[Red][$$-240A]\ #,##0"/>
  </numFmts>
  <fonts count="21" x14ac:knownFonts="1">
    <font>
      <sz val="10"/>
      <color rgb="FF000000"/>
      <name val="Arial"/>
      <scheme val="minor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"/>
      <family val="2"/>
    </font>
    <font>
      <b/>
      <sz val="11"/>
      <color rgb="FF000000"/>
      <name val="Arial Narrow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sz val="11"/>
      <color theme="1"/>
      <name val="Arial Narrow"/>
      <family val="2"/>
    </font>
    <font>
      <b/>
      <sz val="11"/>
      <color rgb="FF000000"/>
      <name val="Calibri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sz val="10"/>
      <color rgb="FFFF0000"/>
      <name val="Arial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7" fillId="0" borderId="0" xfId="0" applyFont="1"/>
    <xf numFmtId="0" fontId="6" fillId="0" borderId="5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2" fontId="8" fillId="2" borderId="13" xfId="0" applyNumberFormat="1" applyFont="1" applyFill="1" applyBorder="1" applyAlignment="1">
      <alignment horizontal="center"/>
    </xf>
    <xf numFmtId="0" fontId="9" fillId="0" borderId="0" xfId="0" applyFont="1"/>
    <xf numFmtId="2" fontId="6" fillId="0" borderId="5" xfId="0" applyNumberFormat="1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165" fontId="8" fillId="3" borderId="1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14" xfId="0" applyFont="1" applyBorder="1" applyAlignment="1">
      <alignment horizontal="right" wrapText="1"/>
    </xf>
    <xf numFmtId="0" fontId="13" fillId="0" borderId="14" xfId="0" applyFont="1" applyBorder="1" applyAlignment="1">
      <alignment vertical="center" wrapText="1"/>
    </xf>
    <xf numFmtId="9" fontId="14" fillId="0" borderId="14" xfId="0" applyNumberFormat="1" applyFont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right" wrapText="1"/>
    </xf>
    <xf numFmtId="9" fontId="12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wrapText="1"/>
    </xf>
    <xf numFmtId="0" fontId="15" fillId="0" borderId="14" xfId="0" applyFont="1" applyBorder="1" applyAlignment="1">
      <alignment vertical="center" wrapText="1"/>
    </xf>
    <xf numFmtId="9" fontId="8" fillId="0" borderId="14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right" wrapText="1"/>
    </xf>
    <xf numFmtId="166" fontId="12" fillId="0" borderId="14" xfId="0" applyNumberFormat="1" applyFont="1" applyBorder="1" applyAlignment="1">
      <alignment horizontal="right" wrapText="1"/>
    </xf>
    <xf numFmtId="166" fontId="12" fillId="0" borderId="0" xfId="0" applyNumberFormat="1" applyFont="1" applyAlignment="1">
      <alignment horizontal="right" wrapText="1"/>
    </xf>
    <xf numFmtId="0" fontId="12" fillId="3" borderId="14" xfId="0" applyFont="1" applyFill="1" applyBorder="1" applyAlignment="1">
      <alignment horizontal="right" wrapText="1"/>
    </xf>
    <xf numFmtId="0" fontId="13" fillId="3" borderId="1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horizontal="center" wrapText="1"/>
    </xf>
    <xf numFmtId="165" fontId="8" fillId="3" borderId="14" xfId="0" applyNumberFormat="1" applyFont="1" applyFill="1" applyBorder="1" applyAlignment="1">
      <alignment horizontal="center" wrapText="1"/>
    </xf>
    <xf numFmtId="0" fontId="13" fillId="0" borderId="14" xfId="0" applyFont="1" applyBorder="1" applyAlignment="1">
      <alignment wrapText="1"/>
    </xf>
    <xf numFmtId="0" fontId="16" fillId="0" borderId="0" xfId="0" applyFont="1" applyAlignment="1">
      <alignment vertical="center"/>
    </xf>
    <xf numFmtId="2" fontId="17" fillId="0" borderId="4" xfId="0" applyNumberFormat="1" applyFont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vertical="center" wrapText="1"/>
    </xf>
    <xf numFmtId="2" fontId="18" fillId="2" borderId="13" xfId="0" applyNumberFormat="1" applyFont="1" applyFill="1" applyBorder="1" applyAlignment="1">
      <alignment horizontal="center"/>
    </xf>
    <xf numFmtId="0" fontId="19" fillId="0" borderId="0" xfId="0" applyFont="1"/>
    <xf numFmtId="2" fontId="17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4" xfId="0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center" vertical="center"/>
    </xf>
    <xf numFmtId="168" fontId="2" fillId="0" borderId="14" xfId="0" applyNumberFormat="1" applyFont="1" applyBorder="1" applyAlignment="1">
      <alignment horizontal="center" vertical="center"/>
    </xf>
    <xf numFmtId="167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169" fontId="2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4" borderId="18" xfId="0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167" fontId="2" fillId="0" borderId="22" xfId="0" applyNumberFormat="1" applyFont="1" applyBorder="1" applyAlignment="1">
      <alignment vertical="center"/>
    </xf>
    <xf numFmtId="0" fontId="2" fillId="5" borderId="1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right" vertical="center"/>
    </xf>
    <xf numFmtId="4" fontId="2" fillId="0" borderId="19" xfId="0" applyNumberFormat="1" applyFont="1" applyBorder="1" applyAlignment="1">
      <alignment horizontal="center" vertical="center"/>
    </xf>
    <xf numFmtId="168" fontId="2" fillId="0" borderId="19" xfId="0" applyNumberFormat="1" applyFont="1" applyBorder="1" applyAlignment="1">
      <alignment horizontal="center" vertical="center"/>
    </xf>
    <xf numFmtId="167" fontId="2" fillId="0" borderId="27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37" fontId="20" fillId="3" borderId="31" xfId="0" applyNumberFormat="1" applyFont="1" applyFill="1" applyBorder="1" applyAlignment="1">
      <alignment horizontal="right" vertical="center"/>
    </xf>
    <xf numFmtId="170" fontId="20" fillId="3" borderId="32" xfId="0" applyNumberFormat="1" applyFont="1" applyFill="1" applyBorder="1" applyAlignment="1">
      <alignment vertical="center"/>
    </xf>
    <xf numFmtId="37" fontId="20" fillId="3" borderId="14" xfId="0" applyNumberFormat="1" applyFont="1" applyFill="1" applyBorder="1" applyAlignment="1">
      <alignment horizontal="right" vertical="center"/>
    </xf>
    <xf numFmtId="9" fontId="20" fillId="3" borderId="14" xfId="0" applyNumberFormat="1" applyFont="1" applyFill="1" applyBorder="1" applyAlignment="1">
      <alignment vertical="center"/>
    </xf>
    <xf numFmtId="0" fontId="6" fillId="3" borderId="37" xfId="0" applyFont="1" applyFill="1" applyBorder="1" applyAlignment="1">
      <alignment horizontal="center" vertical="center"/>
    </xf>
    <xf numFmtId="171" fontId="2" fillId="0" borderId="14" xfId="0" applyNumberFormat="1" applyFont="1" applyBorder="1" applyAlignment="1">
      <alignment vertical="center"/>
    </xf>
    <xf numFmtId="167" fontId="2" fillId="0" borderId="14" xfId="0" applyNumberFormat="1" applyFont="1" applyBorder="1" applyAlignment="1">
      <alignment vertical="center" wrapText="1"/>
    </xf>
    <xf numFmtId="172" fontId="2" fillId="0" borderId="14" xfId="0" applyNumberFormat="1" applyFont="1" applyBorder="1" applyAlignment="1">
      <alignment vertical="center"/>
    </xf>
    <xf numFmtId="0" fontId="2" fillId="4" borderId="38" xfId="0" applyFont="1" applyFill="1" applyBorder="1" applyAlignment="1">
      <alignment horizontal="center" vertical="center"/>
    </xf>
    <xf numFmtId="171" fontId="2" fillId="0" borderId="40" xfId="0" applyNumberFormat="1" applyFont="1" applyBorder="1" applyAlignment="1">
      <alignment vertical="center"/>
    </xf>
    <xf numFmtId="167" fontId="2" fillId="0" borderId="40" xfId="0" applyNumberFormat="1" applyFont="1" applyBorder="1" applyAlignment="1">
      <alignment vertical="center" wrapText="1"/>
    </xf>
    <xf numFmtId="168" fontId="2" fillId="0" borderId="40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left" vertical="center"/>
    </xf>
    <xf numFmtId="167" fontId="20" fillId="0" borderId="22" xfId="0" applyNumberFormat="1" applyFont="1" applyBorder="1" applyAlignment="1">
      <alignment vertical="center"/>
    </xf>
    <xf numFmtId="0" fontId="2" fillId="3" borderId="37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74" fontId="2" fillId="0" borderId="22" xfId="0" applyNumberFormat="1" applyFont="1" applyBorder="1" applyAlignment="1">
      <alignment vertical="center"/>
    </xf>
    <xf numFmtId="174" fontId="20" fillId="0" borderId="22" xfId="0" applyNumberFormat="1" applyFont="1" applyBorder="1" applyAlignment="1">
      <alignment vertical="center"/>
    </xf>
    <xf numFmtId="37" fontId="6" fillId="0" borderId="15" xfId="0" applyNumberFormat="1" applyFont="1" applyBorder="1" applyAlignment="1">
      <alignment vertical="center"/>
    </xf>
    <xf numFmtId="37" fontId="6" fillId="0" borderId="16" xfId="0" applyNumberFormat="1" applyFont="1" applyBorder="1" applyAlignment="1">
      <alignment vertical="center"/>
    </xf>
    <xf numFmtId="37" fontId="6" fillId="0" borderId="17" xfId="0" applyNumberFormat="1" applyFont="1" applyBorder="1" applyAlignment="1">
      <alignment vertical="center"/>
    </xf>
    <xf numFmtId="171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167" fontId="2" fillId="0" borderId="14" xfId="0" applyNumberFormat="1" applyFont="1" applyBorder="1" applyAlignment="1">
      <alignment horizontal="right" vertical="center" wrapText="1"/>
    </xf>
    <xf numFmtId="175" fontId="2" fillId="0" borderId="20" xfId="0" applyNumberFormat="1" applyFont="1" applyBorder="1" applyAlignment="1">
      <alignment horizontal="center" vertical="center" wrapText="1"/>
    </xf>
    <xf numFmtId="169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175" fontId="2" fillId="0" borderId="14" xfId="0" applyNumberFormat="1" applyFont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right" vertical="center" wrapText="1"/>
    </xf>
    <xf numFmtId="0" fontId="2" fillId="0" borderId="0" xfId="0" applyFont="1"/>
    <xf numFmtId="0" fontId="20" fillId="0" borderId="14" xfId="0" applyFont="1" applyBorder="1" applyAlignment="1">
      <alignment horizontal="left" vertical="center" wrapText="1"/>
    </xf>
    <xf numFmtId="170" fontId="20" fillId="0" borderId="22" xfId="0" applyNumberFormat="1" applyFont="1" applyBorder="1" applyAlignment="1">
      <alignment vertical="center"/>
    </xf>
    <xf numFmtId="174" fontId="2" fillId="0" borderId="0" xfId="0" applyNumberFormat="1" applyFont="1" applyAlignment="1">
      <alignment vertical="center"/>
    </xf>
    <xf numFmtId="0" fontId="20" fillId="3" borderId="31" xfId="0" applyFont="1" applyFill="1" applyBorder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0" fontId="6" fillId="0" borderId="5" xfId="0" applyNumberFormat="1" applyFont="1" applyBorder="1" applyAlignment="1">
      <alignment vertical="center"/>
    </xf>
    <xf numFmtId="176" fontId="20" fillId="0" borderId="0" xfId="0" applyNumberFormat="1" applyFont="1" applyAlignment="1">
      <alignment vertical="center"/>
    </xf>
    <xf numFmtId="0" fontId="20" fillId="3" borderId="48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3" borderId="50" xfId="0" applyFont="1" applyFill="1" applyBorder="1" applyAlignment="1">
      <alignment vertical="center"/>
    </xf>
    <xf numFmtId="177" fontId="20" fillId="3" borderId="51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3" borderId="31" xfId="0" applyFont="1" applyFill="1" applyBorder="1" applyAlignment="1">
      <alignment horizontal="left" vertical="center"/>
    </xf>
    <xf numFmtId="9" fontId="3" fillId="3" borderId="32" xfId="0" applyNumberFormat="1" applyFont="1" applyFill="1" applyBorder="1" applyAlignment="1">
      <alignment horizontal="right" vertical="center"/>
    </xf>
    <xf numFmtId="0" fontId="6" fillId="3" borderId="55" xfId="0" applyFont="1" applyFill="1" applyBorder="1" applyAlignment="1">
      <alignment horizontal="left" vertical="center"/>
    </xf>
    <xf numFmtId="10" fontId="3" fillId="3" borderId="56" xfId="0" applyNumberFormat="1" applyFont="1" applyFill="1" applyBorder="1" applyAlignment="1">
      <alignment vertical="center"/>
    </xf>
    <xf numFmtId="0" fontId="6" fillId="3" borderId="59" xfId="0" applyFont="1" applyFill="1" applyBorder="1" applyAlignment="1">
      <alignment horizontal="left" vertical="center"/>
    </xf>
    <xf numFmtId="10" fontId="3" fillId="3" borderId="60" xfId="0" applyNumberFormat="1" applyFont="1" applyFill="1" applyBorder="1" applyAlignment="1">
      <alignment vertical="center"/>
    </xf>
    <xf numFmtId="9" fontId="3" fillId="3" borderId="32" xfId="0" applyNumberFormat="1" applyFont="1" applyFill="1" applyBorder="1" applyAlignment="1">
      <alignment vertical="center"/>
    </xf>
    <xf numFmtId="174" fontId="6" fillId="0" borderId="0" xfId="0" applyNumberFormat="1" applyFont="1" applyAlignment="1">
      <alignment vertical="center"/>
    </xf>
    <xf numFmtId="174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37" fontId="20" fillId="3" borderId="20" xfId="0" applyNumberFormat="1" applyFont="1" applyFill="1" applyBorder="1" applyAlignment="1">
      <alignment horizontal="left" vertical="center"/>
    </xf>
    <xf numFmtId="0" fontId="4" fillId="0" borderId="16" xfId="0" applyFont="1" applyBorder="1"/>
    <xf numFmtId="0" fontId="4" fillId="0" borderId="21" xfId="0" applyFont="1" applyBorder="1"/>
    <xf numFmtId="0" fontId="6" fillId="0" borderId="15" xfId="0" applyFont="1" applyBorder="1" applyAlignment="1">
      <alignment horizontal="left" vertical="center"/>
    </xf>
    <xf numFmtId="0" fontId="4" fillId="0" borderId="17" xfId="0" applyFont="1" applyBorder="1"/>
    <xf numFmtId="0" fontId="20" fillId="0" borderId="15" xfId="0" applyFont="1" applyBorder="1" applyAlignment="1">
      <alignment horizontal="left" vertical="center"/>
    </xf>
    <xf numFmtId="173" fontId="6" fillId="0" borderId="15" xfId="0" applyNumberFormat="1" applyFont="1" applyBorder="1" applyAlignment="1">
      <alignment vertical="center"/>
    </xf>
    <xf numFmtId="0" fontId="6" fillId="3" borderId="15" xfId="0" applyFont="1" applyFill="1" applyBorder="1" applyAlignment="1">
      <alignment horizontal="left" vertical="center" wrapText="1"/>
    </xf>
    <xf numFmtId="0" fontId="4" fillId="0" borderId="41" xfId="0" applyFont="1" applyBorder="1"/>
    <xf numFmtId="0" fontId="2" fillId="3" borderId="4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9" fontId="2" fillId="0" borderId="20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37" fontId="6" fillId="0" borderId="15" xfId="0" applyNumberFormat="1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6" fillId="0" borderId="45" xfId="0" applyFont="1" applyBorder="1" applyAlignment="1">
      <alignment horizontal="center" vertical="center" wrapText="1"/>
    </xf>
    <xf numFmtId="0" fontId="4" fillId="0" borderId="46" xfId="0" applyFont="1" applyBorder="1"/>
    <xf numFmtId="0" fontId="20" fillId="3" borderId="57" xfId="0" applyFont="1" applyFill="1" applyBorder="1" applyAlignment="1">
      <alignment horizontal="left" vertical="center"/>
    </xf>
    <xf numFmtId="0" fontId="4" fillId="0" borderId="58" xfId="0" applyFont="1" applyBorder="1"/>
    <xf numFmtId="0" fontId="4" fillId="0" borderId="39" xfId="0" applyFont="1" applyBorder="1"/>
    <xf numFmtId="0" fontId="2" fillId="0" borderId="4" xfId="0" applyFont="1" applyBorder="1" applyAlignment="1">
      <alignment horizontal="center" vertical="center"/>
    </xf>
    <xf numFmtId="0" fontId="0" fillId="0" borderId="0" xfId="0"/>
    <xf numFmtId="0" fontId="4" fillId="0" borderId="5" xfId="0" applyFont="1" applyBorder="1"/>
    <xf numFmtId="0" fontId="20" fillId="3" borderId="28" xfId="0" applyFont="1" applyFill="1" applyBorder="1" applyAlignment="1">
      <alignment horizontal="left" vertical="center"/>
    </xf>
    <xf numFmtId="0" fontId="4" fillId="0" borderId="29" xfId="0" applyFont="1" applyBorder="1"/>
    <xf numFmtId="0" fontId="4" fillId="0" borderId="30" xfId="0" applyFont="1" applyBorder="1"/>
    <xf numFmtId="0" fontId="2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24" xfId="0" applyFont="1" applyBorder="1"/>
    <xf numFmtId="0" fontId="4" fillId="0" borderId="47" xfId="0" applyFont="1" applyBorder="1"/>
    <xf numFmtId="0" fontId="20" fillId="3" borderId="28" xfId="0" applyFont="1" applyFill="1" applyBorder="1" applyAlignment="1">
      <alignment horizontal="right" vertical="center"/>
    </xf>
    <xf numFmtId="0" fontId="20" fillId="3" borderId="52" xfId="0" applyFont="1" applyFill="1" applyBorder="1" applyAlignment="1">
      <alignment horizontal="left" vertical="center"/>
    </xf>
    <xf numFmtId="0" fontId="4" fillId="0" borderId="53" xfId="0" applyFont="1" applyBorder="1"/>
    <xf numFmtId="0" fontId="4" fillId="0" borderId="54" xfId="0" applyFont="1" applyBorder="1"/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6" fillId="0" borderId="9" xfId="0" applyFont="1" applyBorder="1" applyAlignment="1">
      <alignment horizontal="left" vertical="center"/>
    </xf>
    <xf numFmtId="0" fontId="4" fillId="0" borderId="10" xfId="0" applyFont="1" applyBorder="1"/>
    <xf numFmtId="164" fontId="2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6" fillId="3" borderId="20" xfId="0" applyFont="1" applyFill="1" applyBorder="1" applyAlignment="1">
      <alignment horizontal="center" vertical="center" wrapText="1"/>
    </xf>
    <xf numFmtId="9" fontId="6" fillId="0" borderId="20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 vertical="center"/>
    </xf>
    <xf numFmtId="0" fontId="4" fillId="0" borderId="26" xfId="0" applyFont="1" applyBorder="1"/>
    <xf numFmtId="0" fontId="2" fillId="3" borderId="20" xfId="0" applyFont="1" applyFill="1" applyBorder="1" applyAlignment="1">
      <alignment horizontal="center" vertical="center" wrapText="1"/>
    </xf>
    <xf numFmtId="37" fontId="20" fillId="3" borderId="28" xfId="0" applyNumberFormat="1" applyFont="1" applyFill="1" applyBorder="1" applyAlignment="1">
      <alignment horizontal="left" vertical="center"/>
    </xf>
    <xf numFmtId="0" fontId="4" fillId="0" borderId="33" xfId="0" applyFont="1" applyBorder="1"/>
    <xf numFmtId="0" fontId="4" fillId="0" borderId="34" xfId="0" applyFont="1" applyBorder="1"/>
    <xf numFmtId="167" fontId="2" fillId="0" borderId="35" xfId="0" applyNumberFormat="1" applyFont="1" applyBorder="1" applyAlignment="1">
      <alignment horizontal="center" vertical="center"/>
    </xf>
    <xf numFmtId="0" fontId="4" fillId="0" borderId="36" xfId="0" applyFont="1" applyBorder="1"/>
    <xf numFmtId="0" fontId="20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37" fontId="20" fillId="0" borderId="15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12"/>
  <sheetViews>
    <sheetView tabSelected="1" workbookViewId="0"/>
  </sheetViews>
  <sheetFormatPr baseColWidth="10" defaultColWidth="12.6328125" defaultRowHeight="15" customHeight="1" x14ac:dyDescent="0.25"/>
  <cols>
    <col min="1" max="1" width="8.26953125" customWidth="1"/>
    <col min="2" max="2" width="18.7265625" customWidth="1"/>
    <col min="3" max="3" width="54.7265625" customWidth="1"/>
    <col min="5" max="5" width="15.6328125" customWidth="1"/>
    <col min="6" max="6" width="3.26953125" customWidth="1"/>
    <col min="7" max="7" width="20.90625" customWidth="1"/>
    <col min="8" max="9" width="18.08984375" customWidth="1"/>
    <col min="10" max="10" width="22.08984375" customWidth="1"/>
    <col min="11" max="11" width="14.08984375" customWidth="1"/>
    <col min="12" max="12" width="20.08984375" customWidth="1"/>
    <col min="13" max="13" width="19" customWidth="1"/>
    <col min="14" max="46" width="11.36328125" customWidth="1"/>
  </cols>
  <sheetData>
    <row r="1" spans="1:46" ht="7.5" customHeight="1" x14ac:dyDescent="0.25">
      <c r="A1" s="1"/>
      <c r="B1" s="2"/>
      <c r="C1" s="3"/>
      <c r="D1" s="3"/>
      <c r="E1" s="3"/>
      <c r="F1" s="3"/>
      <c r="G1" s="3"/>
      <c r="H1" s="3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2.75" customHeight="1" x14ac:dyDescent="0.25">
      <c r="A2" s="5"/>
      <c r="B2" s="182" t="s">
        <v>0</v>
      </c>
      <c r="C2" s="168"/>
      <c r="D2" s="168"/>
      <c r="E2" s="168"/>
      <c r="F2" s="168"/>
      <c r="G2" s="168"/>
      <c r="H2" s="168"/>
      <c r="I2" s="168"/>
      <c r="J2" s="16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.75" customHeight="1" x14ac:dyDescent="0.25">
      <c r="A3" s="5"/>
      <c r="B3" s="183" t="s">
        <v>1</v>
      </c>
      <c r="C3" s="168"/>
      <c r="D3" s="168"/>
      <c r="E3" s="168"/>
      <c r="F3" s="168"/>
      <c r="G3" s="168"/>
      <c r="H3" s="168"/>
      <c r="I3" s="168"/>
      <c r="J3" s="16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ht="9" customHeight="1" x14ac:dyDescent="0.25">
      <c r="A4" s="5"/>
      <c r="B4" s="6"/>
      <c r="C4" s="7"/>
      <c r="D4" s="184"/>
      <c r="E4" s="185"/>
      <c r="F4" s="8"/>
      <c r="G4" s="184"/>
      <c r="H4" s="185"/>
      <c r="I4" s="185"/>
      <c r="J4" s="18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ht="15" customHeight="1" x14ac:dyDescent="0.25">
      <c r="A5" s="5"/>
      <c r="B5" s="187" t="s">
        <v>2</v>
      </c>
      <c r="C5" s="168"/>
      <c r="D5" s="188"/>
      <c r="E5" s="168"/>
      <c r="F5" s="9"/>
      <c r="G5" s="10"/>
      <c r="H5" s="11"/>
      <c r="I5" s="11"/>
      <c r="J5" s="12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ht="15" customHeight="1" x14ac:dyDescent="0.25">
      <c r="A6" s="5"/>
      <c r="B6" s="189" t="s">
        <v>3</v>
      </c>
      <c r="C6" s="190"/>
      <c r="D6" s="190"/>
      <c r="E6" s="190"/>
      <c r="F6" s="190"/>
      <c r="G6" s="190"/>
      <c r="H6" s="190"/>
      <c r="I6" s="190"/>
      <c r="J6" s="19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15" customHeight="1" x14ac:dyDescent="0.25">
      <c r="A7" s="5"/>
      <c r="B7" s="192"/>
      <c r="C7" s="168"/>
      <c r="D7" s="168"/>
      <c r="E7" s="168"/>
      <c r="F7" s="168"/>
      <c r="G7" s="168"/>
      <c r="H7" s="168"/>
      <c r="I7" s="168"/>
      <c r="J7" s="169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ht="10.5" customHeight="1" x14ac:dyDescent="0.25">
      <c r="A8" s="5"/>
      <c r="B8" s="193"/>
      <c r="C8" s="185"/>
      <c r="D8" s="185"/>
      <c r="E8" s="185"/>
      <c r="F8" s="185"/>
      <c r="G8" s="185"/>
      <c r="H8" s="185"/>
      <c r="I8" s="185"/>
      <c r="J8" s="18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8" customHeight="1" x14ac:dyDescent="0.3">
      <c r="A9" s="5"/>
      <c r="B9" s="194" t="s">
        <v>4</v>
      </c>
      <c r="C9" s="195"/>
      <c r="D9" s="13">
        <v>3</v>
      </c>
      <c r="E9" s="14" t="s">
        <v>5</v>
      </c>
      <c r="F9" s="9"/>
      <c r="G9" s="196"/>
      <c r="H9" s="168"/>
      <c r="I9" s="15"/>
      <c r="J9" s="16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ht="11.25" customHeight="1" x14ac:dyDescent="0.3">
      <c r="A10" s="5"/>
      <c r="B10" s="17"/>
      <c r="C10" s="18"/>
      <c r="D10" s="18"/>
      <c r="E10" s="19"/>
      <c r="F10" s="18"/>
      <c r="G10" s="20"/>
      <c r="H10" s="21"/>
      <c r="I10" s="18"/>
      <c r="J10" s="22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11.25" customHeight="1" x14ac:dyDescent="0.3">
      <c r="A11" s="5"/>
      <c r="B11" s="17"/>
      <c r="C11" s="18"/>
      <c r="D11" s="18"/>
      <c r="E11" s="19"/>
      <c r="F11" s="18"/>
      <c r="G11" s="20"/>
      <c r="H11" s="21"/>
      <c r="I11" s="18"/>
      <c r="J11" s="2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ht="16.5" customHeight="1" x14ac:dyDescent="0.3">
      <c r="A12" s="10"/>
      <c r="B12" s="23" t="s">
        <v>6</v>
      </c>
      <c r="C12" s="23"/>
      <c r="D12" s="23" t="s">
        <v>7</v>
      </c>
      <c r="E12" s="24">
        <v>281062699</v>
      </c>
      <c r="F12" s="25"/>
      <c r="G12" s="20"/>
      <c r="H12" s="26"/>
      <c r="I12" s="18"/>
      <c r="J12" s="22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ht="14.5" x14ac:dyDescent="0.3">
      <c r="A13" s="5"/>
      <c r="B13" s="27" t="s">
        <v>8</v>
      </c>
      <c r="C13" s="28"/>
      <c r="D13" s="29">
        <v>0.18</v>
      </c>
      <c r="E13" s="30">
        <f>+E12*D13</f>
        <v>50591285.82</v>
      </c>
      <c r="G13" s="20"/>
      <c r="H13" s="21"/>
      <c r="I13" s="18"/>
      <c r="J13" s="2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ht="14.5" x14ac:dyDescent="0.3">
      <c r="A14" s="5"/>
      <c r="B14" s="27" t="s">
        <v>9</v>
      </c>
      <c r="C14" s="28"/>
      <c r="D14" s="31">
        <v>0.01</v>
      </c>
      <c r="E14" s="30">
        <f>+E12*D14</f>
        <v>2810626.99</v>
      </c>
      <c r="G14" s="20"/>
      <c r="H14" s="21"/>
      <c r="I14" s="18"/>
      <c r="J14" s="2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4.5" x14ac:dyDescent="0.3">
      <c r="A15" s="5"/>
      <c r="B15" s="27" t="s">
        <v>10</v>
      </c>
      <c r="C15" s="28"/>
      <c r="D15" s="31">
        <v>0.05</v>
      </c>
      <c r="E15" s="30">
        <f>+E12*D15</f>
        <v>14053134.950000001</v>
      </c>
      <c r="G15" s="20"/>
      <c r="H15" s="21"/>
      <c r="I15" s="18"/>
      <c r="J15" s="2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ht="14.5" x14ac:dyDescent="0.3">
      <c r="A16" s="10"/>
      <c r="B16" s="32" t="s">
        <v>11</v>
      </c>
      <c r="C16" s="33"/>
      <c r="D16" s="34"/>
      <c r="E16" s="35">
        <f>+E12+E13+E14+E15</f>
        <v>348517746.75999999</v>
      </c>
      <c r="F16" s="25"/>
      <c r="G16" s="20"/>
      <c r="H16" s="26"/>
      <c r="I16" s="18"/>
      <c r="J16" s="22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ht="28" x14ac:dyDescent="0.3">
      <c r="A17" s="5"/>
      <c r="B17" s="27" t="s">
        <v>12</v>
      </c>
      <c r="C17" s="28"/>
      <c r="D17" s="31">
        <v>0.19</v>
      </c>
      <c r="E17" s="36">
        <f>+E15*0.19</f>
        <v>2670095.6405000002</v>
      </c>
      <c r="G17" s="37"/>
      <c r="H17" s="21"/>
      <c r="I17" s="18"/>
      <c r="J17" s="2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16.5" customHeight="1" x14ac:dyDescent="0.3">
      <c r="A18" s="5"/>
      <c r="B18" s="38" t="s">
        <v>13</v>
      </c>
      <c r="C18" s="39"/>
      <c r="D18" s="40" t="s">
        <v>14</v>
      </c>
      <c r="E18" s="41">
        <f>+E16+E17</f>
        <v>351187842.4005</v>
      </c>
      <c r="G18" s="20"/>
      <c r="H18" s="21"/>
      <c r="I18" s="18"/>
      <c r="J18" s="2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11.25" customHeight="1" x14ac:dyDescent="0.35">
      <c r="A19" s="5"/>
      <c r="B19" s="42"/>
      <c r="C19" s="42"/>
      <c r="D19" s="42"/>
      <c r="E19" s="42"/>
      <c r="G19" s="20"/>
      <c r="H19" s="21"/>
      <c r="I19" s="18"/>
      <c r="J19" s="2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11.25" customHeight="1" x14ac:dyDescent="0.3">
      <c r="A20" s="43"/>
      <c r="B20" s="44"/>
      <c r="C20" s="45"/>
      <c r="D20" s="45"/>
      <c r="E20" s="46"/>
      <c r="F20" s="45"/>
      <c r="G20" s="47"/>
      <c r="H20" s="48"/>
      <c r="I20" s="45"/>
      <c r="J20" s="49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</row>
    <row r="21" spans="1:46" ht="10.5" customHeight="1" x14ac:dyDescent="0.25">
      <c r="A21" s="5"/>
      <c r="B21" s="50"/>
      <c r="C21" s="10"/>
      <c r="D21" s="51"/>
      <c r="E21" s="10"/>
      <c r="F21" s="10"/>
      <c r="G21" s="5"/>
      <c r="H21" s="5"/>
      <c r="I21" s="5"/>
      <c r="J21" s="1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15.75" customHeight="1" x14ac:dyDescent="0.25">
      <c r="A22" s="10"/>
      <c r="B22" s="197" t="s">
        <v>15</v>
      </c>
      <c r="C22" s="148"/>
      <c r="D22" s="148"/>
      <c r="E22" s="148"/>
      <c r="F22" s="148"/>
      <c r="G22" s="148"/>
      <c r="H22" s="148"/>
      <c r="I22" s="148"/>
      <c r="J22" s="151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</row>
    <row r="23" spans="1:46" ht="12.75" customHeight="1" x14ac:dyDescent="0.25">
      <c r="A23" s="52"/>
      <c r="B23" s="198" t="s">
        <v>16</v>
      </c>
      <c r="C23" s="148"/>
      <c r="D23" s="148"/>
      <c r="E23" s="148"/>
      <c r="F23" s="148"/>
      <c r="G23" s="148"/>
      <c r="H23" s="148"/>
      <c r="I23" s="148"/>
      <c r="J23" s="151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</row>
    <row r="24" spans="1:46" ht="24.75" customHeight="1" x14ac:dyDescent="0.25">
      <c r="A24" s="52"/>
      <c r="B24" s="53" t="s">
        <v>17</v>
      </c>
      <c r="C24" s="199" t="s">
        <v>18</v>
      </c>
      <c r="D24" s="199" t="s">
        <v>19</v>
      </c>
      <c r="E24" s="201" t="s">
        <v>20</v>
      </c>
      <c r="F24" s="149"/>
      <c r="G24" s="54" t="s">
        <v>21</v>
      </c>
      <c r="H24" s="54" t="s">
        <v>22</v>
      </c>
      <c r="I24" s="54" t="s">
        <v>23</v>
      </c>
      <c r="J24" s="55" t="s">
        <v>24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</row>
    <row r="25" spans="1:46" ht="10.5" customHeight="1" x14ac:dyDescent="0.25">
      <c r="A25" s="52"/>
      <c r="B25" s="56" t="s">
        <v>25</v>
      </c>
      <c r="C25" s="200"/>
      <c r="D25" s="200"/>
      <c r="E25" s="205" t="s">
        <v>26</v>
      </c>
      <c r="F25" s="149"/>
      <c r="G25" s="57" t="s">
        <v>27</v>
      </c>
      <c r="H25" s="57" t="s">
        <v>28</v>
      </c>
      <c r="I25" s="57" t="s">
        <v>29</v>
      </c>
      <c r="J25" s="58" t="s">
        <v>30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</row>
    <row r="26" spans="1:46" ht="10.5" customHeight="1" x14ac:dyDescent="0.25">
      <c r="A26" s="52"/>
      <c r="B26" s="150" t="s">
        <v>31</v>
      </c>
      <c r="C26" s="148"/>
      <c r="D26" s="148"/>
      <c r="E26" s="148"/>
      <c r="F26" s="148"/>
      <c r="G26" s="148"/>
      <c r="H26" s="148"/>
      <c r="I26" s="148"/>
      <c r="J26" s="151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</row>
    <row r="27" spans="1:46" ht="10.5" customHeight="1" x14ac:dyDescent="0.3">
      <c r="A27" s="5"/>
      <c r="B27" s="59">
        <v>1</v>
      </c>
      <c r="C27" s="60" t="s">
        <v>32</v>
      </c>
      <c r="D27" s="61">
        <v>22</v>
      </c>
      <c r="E27" s="202">
        <v>0.3</v>
      </c>
      <c r="F27" s="149"/>
      <c r="G27" s="62">
        <v>8940000</v>
      </c>
      <c r="H27" s="63">
        <v>1.4</v>
      </c>
      <c r="I27" s="64">
        <v>3</v>
      </c>
      <c r="J27" s="65">
        <f t="shared" ref="J27:J29" si="0">+I27*H27*G27*E27</f>
        <v>11264399.999999998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ht="10.5" customHeight="1" x14ac:dyDescent="0.25">
      <c r="A28" s="5"/>
      <c r="B28" s="59">
        <v>1</v>
      </c>
      <c r="C28" s="66" t="s">
        <v>33</v>
      </c>
      <c r="D28" s="61">
        <v>13</v>
      </c>
      <c r="E28" s="202">
        <v>1</v>
      </c>
      <c r="F28" s="149"/>
      <c r="G28" s="62">
        <v>4000000</v>
      </c>
      <c r="H28" s="63">
        <v>1.48</v>
      </c>
      <c r="I28" s="64">
        <v>3</v>
      </c>
      <c r="J28" s="65">
        <f t="shared" si="0"/>
        <v>17759999.999999996</v>
      </c>
      <c r="K28" s="5"/>
      <c r="L28" s="67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10.5" customHeight="1" x14ac:dyDescent="0.25">
      <c r="A29" s="5"/>
      <c r="B29" s="59">
        <v>1</v>
      </c>
      <c r="C29" s="68" t="s">
        <v>34</v>
      </c>
      <c r="D29" s="61">
        <v>8</v>
      </c>
      <c r="E29" s="202">
        <v>1</v>
      </c>
      <c r="F29" s="149"/>
      <c r="G29" s="62">
        <v>2500000</v>
      </c>
      <c r="H29" s="63">
        <v>1.48</v>
      </c>
      <c r="I29" s="64">
        <v>3</v>
      </c>
      <c r="J29" s="65">
        <f t="shared" si="0"/>
        <v>11099999.999999998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10.5" customHeight="1" x14ac:dyDescent="0.25">
      <c r="A30" s="5"/>
      <c r="B30" s="69"/>
      <c r="C30" s="66"/>
      <c r="D30" s="61"/>
      <c r="E30" s="202"/>
      <c r="F30" s="149"/>
      <c r="G30" s="62"/>
      <c r="H30" s="70"/>
      <c r="I30" s="64"/>
      <c r="J30" s="7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ht="10.5" customHeight="1" x14ac:dyDescent="0.25">
      <c r="A31" s="5"/>
      <c r="B31" s="69"/>
      <c r="C31" s="68"/>
      <c r="D31" s="61"/>
      <c r="E31" s="202"/>
      <c r="F31" s="149"/>
      <c r="G31" s="62"/>
      <c r="H31" s="63"/>
      <c r="I31" s="64"/>
      <c r="J31" s="7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ht="18.75" customHeight="1" x14ac:dyDescent="0.25">
      <c r="A32" s="52"/>
      <c r="B32" s="150" t="s">
        <v>35</v>
      </c>
      <c r="C32" s="148"/>
      <c r="D32" s="148"/>
      <c r="E32" s="148"/>
      <c r="F32" s="148"/>
      <c r="G32" s="148"/>
      <c r="H32" s="148"/>
      <c r="I32" s="148"/>
      <c r="J32" s="151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</row>
    <row r="33" spans="1:46" ht="21" customHeight="1" x14ac:dyDescent="0.25">
      <c r="A33" s="5"/>
      <c r="B33" s="69"/>
      <c r="C33" s="72"/>
      <c r="D33" s="61"/>
      <c r="E33" s="202"/>
      <c r="F33" s="149"/>
      <c r="G33" s="62"/>
      <c r="H33" s="63"/>
      <c r="I33" s="64"/>
      <c r="J33" s="71">
        <f>+I33*H33*G33*E33</f>
        <v>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17.25" customHeight="1" x14ac:dyDescent="0.25">
      <c r="A34" s="52"/>
      <c r="B34" s="150" t="s">
        <v>36</v>
      </c>
      <c r="C34" s="148"/>
      <c r="D34" s="148"/>
      <c r="E34" s="148"/>
      <c r="F34" s="148"/>
      <c r="G34" s="148"/>
      <c r="H34" s="148"/>
      <c r="I34" s="148"/>
      <c r="J34" s="151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</row>
    <row r="35" spans="1:46" ht="18" customHeight="1" x14ac:dyDescent="0.25">
      <c r="A35" s="5"/>
      <c r="B35" s="69"/>
      <c r="C35" s="66"/>
      <c r="D35" s="61"/>
      <c r="E35" s="202"/>
      <c r="F35" s="149"/>
      <c r="G35" s="62"/>
      <c r="H35" s="63"/>
      <c r="I35" s="64"/>
      <c r="J35" s="71">
        <f t="shared" ref="J35:J36" si="1">+I35*H35*G35*E35</f>
        <v>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18" customHeight="1" x14ac:dyDescent="0.25">
      <c r="A36" s="5"/>
      <c r="B36" s="69">
        <v>1</v>
      </c>
      <c r="C36" s="66"/>
      <c r="D36" s="61"/>
      <c r="E36" s="202"/>
      <c r="F36" s="149"/>
      <c r="G36" s="62"/>
      <c r="H36" s="63"/>
      <c r="I36" s="64"/>
      <c r="J36" s="71">
        <f t="shared" si="1"/>
        <v>0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10.5" customHeight="1" x14ac:dyDescent="0.25">
      <c r="A37" s="5"/>
      <c r="B37" s="69"/>
      <c r="C37" s="66"/>
      <c r="D37" s="61"/>
      <c r="E37" s="202"/>
      <c r="F37" s="149"/>
      <c r="G37" s="62"/>
      <c r="H37" s="63"/>
      <c r="I37" s="64"/>
      <c r="J37" s="7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10.5" customHeight="1" x14ac:dyDescent="0.25">
      <c r="A38" s="5"/>
      <c r="B38" s="73"/>
      <c r="C38" s="74"/>
      <c r="D38" s="75"/>
      <c r="E38" s="203"/>
      <c r="F38" s="204"/>
      <c r="G38" s="76"/>
      <c r="H38" s="77"/>
      <c r="I38" s="78"/>
      <c r="J38" s="79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ht="33.75" customHeight="1" x14ac:dyDescent="0.25">
      <c r="A39" s="80"/>
      <c r="B39" s="206" t="s">
        <v>37</v>
      </c>
      <c r="C39" s="171"/>
      <c r="D39" s="171"/>
      <c r="E39" s="171"/>
      <c r="F39" s="171"/>
      <c r="G39" s="171"/>
      <c r="H39" s="172"/>
      <c r="I39" s="81"/>
      <c r="J39" s="82">
        <f>+J27+J28+J29+J30+J31+J33+J35+J36+J37</f>
        <v>40124399.999999993</v>
      </c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</row>
    <row r="40" spans="1:46" ht="46.5" customHeight="1" x14ac:dyDescent="0.25">
      <c r="A40" s="5"/>
      <c r="B40" s="147" t="s">
        <v>38</v>
      </c>
      <c r="C40" s="148"/>
      <c r="D40" s="148"/>
      <c r="E40" s="148"/>
      <c r="F40" s="148"/>
      <c r="G40" s="148"/>
      <c r="H40" s="149"/>
      <c r="I40" s="83"/>
      <c r="J40" s="84">
        <f>J39/E18</f>
        <v>0.11425338566886239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ht="23.25" customHeight="1" x14ac:dyDescent="0.25">
      <c r="A41" s="5"/>
      <c r="B41" s="194"/>
      <c r="C41" s="207"/>
      <c r="D41" s="207"/>
      <c r="E41" s="207"/>
      <c r="F41" s="207"/>
      <c r="G41" s="207"/>
      <c r="H41" s="207"/>
      <c r="I41" s="207"/>
      <c r="J41" s="208"/>
      <c r="K41" s="5"/>
      <c r="L41" s="5"/>
      <c r="M41" s="209"/>
      <c r="N41" s="210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ht="23.25" customHeight="1" x14ac:dyDescent="0.25">
      <c r="A42" s="52"/>
      <c r="B42" s="211" t="s">
        <v>39</v>
      </c>
      <c r="C42" s="148"/>
      <c r="D42" s="148"/>
      <c r="E42" s="148"/>
      <c r="F42" s="148"/>
      <c r="G42" s="148"/>
      <c r="H42" s="148"/>
      <c r="I42" s="148"/>
      <c r="J42" s="151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</row>
    <row r="43" spans="1:46" ht="12.75" customHeight="1" x14ac:dyDescent="0.25">
      <c r="A43" s="11"/>
      <c r="B43" s="53" t="s">
        <v>17</v>
      </c>
      <c r="C43" s="212" t="s">
        <v>40</v>
      </c>
      <c r="D43" s="149"/>
      <c r="E43" s="212" t="s">
        <v>41</v>
      </c>
      <c r="F43" s="149"/>
      <c r="G43" s="54" t="s">
        <v>42</v>
      </c>
      <c r="H43" s="54"/>
      <c r="I43" s="54" t="s">
        <v>23</v>
      </c>
      <c r="J43" s="55" t="s">
        <v>43</v>
      </c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ht="10.5" customHeight="1" x14ac:dyDescent="0.25">
      <c r="A44" s="52"/>
      <c r="B44" s="56" t="s">
        <v>25</v>
      </c>
      <c r="C44" s="85"/>
      <c r="D44" s="85"/>
      <c r="E44" s="205" t="s">
        <v>26</v>
      </c>
      <c r="F44" s="149"/>
      <c r="G44" s="57" t="s">
        <v>27</v>
      </c>
      <c r="H44" s="57"/>
      <c r="I44" s="57" t="s">
        <v>28</v>
      </c>
      <c r="J44" s="58" t="s">
        <v>44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</row>
    <row r="45" spans="1:46" ht="10.5" customHeight="1" x14ac:dyDescent="0.25">
      <c r="A45" s="52"/>
      <c r="B45" s="150"/>
      <c r="C45" s="148"/>
      <c r="D45" s="148"/>
      <c r="E45" s="148"/>
      <c r="F45" s="148"/>
      <c r="G45" s="148"/>
      <c r="H45" s="148"/>
      <c r="I45" s="148"/>
      <c r="J45" s="151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</row>
    <row r="46" spans="1:46" ht="11.25" customHeight="1" x14ac:dyDescent="0.25">
      <c r="A46" s="5"/>
      <c r="B46" s="69">
        <v>1</v>
      </c>
      <c r="C46" s="213" t="s">
        <v>45</v>
      </c>
      <c r="D46" s="149"/>
      <c r="E46" s="158">
        <v>1</v>
      </c>
      <c r="F46" s="149"/>
      <c r="G46" s="86">
        <v>120000</v>
      </c>
      <c r="H46" s="87"/>
      <c r="I46" s="64">
        <v>3</v>
      </c>
      <c r="J46" s="88">
        <f t="shared" ref="J46:J47" si="2">G46*I46</f>
        <v>360000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ht="12.75" customHeight="1" x14ac:dyDescent="0.25">
      <c r="A47" s="5"/>
      <c r="B47" s="89">
        <v>1</v>
      </c>
      <c r="C47" s="214" t="s">
        <v>46</v>
      </c>
      <c r="D47" s="166"/>
      <c r="E47" s="215">
        <v>1</v>
      </c>
      <c r="F47" s="166"/>
      <c r="G47" s="90">
        <v>120000</v>
      </c>
      <c r="H47" s="91"/>
      <c r="I47" s="92">
        <v>3</v>
      </c>
      <c r="J47" s="88">
        <f t="shared" si="2"/>
        <v>360000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2.75" customHeight="1" x14ac:dyDescent="0.25">
      <c r="A48" s="5"/>
      <c r="B48" s="216" t="s">
        <v>47</v>
      </c>
      <c r="C48" s="148"/>
      <c r="D48" s="148"/>
      <c r="E48" s="148"/>
      <c r="F48" s="148"/>
      <c r="G48" s="148"/>
      <c r="H48" s="149"/>
      <c r="I48" s="93"/>
      <c r="J48" s="94">
        <f>SUM(J46:J47)</f>
        <v>720000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46" ht="24" customHeight="1" x14ac:dyDescent="0.25">
      <c r="A49" s="5"/>
      <c r="B49" s="147" t="s">
        <v>48</v>
      </c>
      <c r="C49" s="148"/>
      <c r="D49" s="148"/>
      <c r="E49" s="148"/>
      <c r="F49" s="148"/>
      <c r="G49" s="148"/>
      <c r="H49" s="149"/>
      <c r="I49" s="83"/>
      <c r="J49" s="84">
        <f>J48/E18</f>
        <v>2.0501848671028336E-3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46" ht="10.5" customHeight="1" x14ac:dyDescent="0.25">
      <c r="A50" s="5"/>
      <c r="B50" s="150"/>
      <c r="C50" s="148"/>
      <c r="D50" s="148"/>
      <c r="E50" s="148"/>
      <c r="F50" s="148"/>
      <c r="G50" s="148"/>
      <c r="H50" s="148"/>
      <c r="I50" s="148"/>
      <c r="J50" s="151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46" ht="24.75" customHeight="1" x14ac:dyDescent="0.25">
      <c r="A51" s="5"/>
      <c r="B51" s="152" t="s">
        <v>49</v>
      </c>
      <c r="C51" s="148"/>
      <c r="D51" s="148"/>
      <c r="E51" s="148"/>
      <c r="F51" s="148"/>
      <c r="G51" s="148"/>
      <c r="H51" s="148"/>
      <c r="I51" s="148"/>
      <c r="J51" s="151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ht="30.75" customHeight="1" x14ac:dyDescent="0.25">
      <c r="A52" s="5"/>
      <c r="B52" s="153" t="s">
        <v>50</v>
      </c>
      <c r="C52" s="148"/>
      <c r="D52" s="148"/>
      <c r="E52" s="148"/>
      <c r="F52" s="148"/>
      <c r="G52" s="148"/>
      <c r="H52" s="148"/>
      <c r="I52" s="148"/>
      <c r="J52" s="151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ht="10.5" customHeight="1" x14ac:dyDescent="0.25">
      <c r="A53" s="5"/>
      <c r="B53" s="154" t="s">
        <v>51</v>
      </c>
      <c r="C53" s="155"/>
      <c r="D53" s="95"/>
      <c r="E53" s="156"/>
      <c r="F53" s="155"/>
      <c r="G53" s="96"/>
      <c r="H53" s="97" t="s">
        <v>52</v>
      </c>
      <c r="I53" s="97"/>
      <c r="J53" s="98" t="s">
        <v>43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ht="25.5" customHeight="1" x14ac:dyDescent="0.25">
      <c r="A54" s="5"/>
      <c r="B54" s="159" t="s">
        <v>53</v>
      </c>
      <c r="C54" s="148"/>
      <c r="D54" s="99"/>
      <c r="E54" s="157"/>
      <c r="F54" s="148"/>
      <c r="G54" s="100"/>
      <c r="H54" s="101" t="s">
        <v>54</v>
      </c>
      <c r="I54" s="102"/>
      <c r="J54" s="103">
        <f>+E16*11.04/1000</f>
        <v>3847635.9242303995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ht="17.25" customHeight="1" x14ac:dyDescent="0.25">
      <c r="A55" s="9"/>
      <c r="B55" s="159" t="s">
        <v>55</v>
      </c>
      <c r="C55" s="148"/>
      <c r="D55" s="99"/>
      <c r="E55" s="157"/>
      <c r="F55" s="148"/>
      <c r="G55" s="100"/>
      <c r="H55" s="102">
        <v>0.02</v>
      </c>
      <c r="I55" s="102"/>
      <c r="J55" s="103">
        <f>+E16*0.02</f>
        <v>6970354.9352000002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ht="20.25" customHeight="1" x14ac:dyDescent="0.25">
      <c r="A56" s="9"/>
      <c r="B56" s="159" t="s">
        <v>56</v>
      </c>
      <c r="C56" s="148"/>
      <c r="D56" s="99"/>
      <c r="E56" s="157"/>
      <c r="F56" s="148"/>
      <c r="G56" s="100"/>
      <c r="H56" s="102">
        <v>0.15</v>
      </c>
      <c r="I56" s="102"/>
      <c r="J56" s="103">
        <f>+E17*0.15</f>
        <v>400514.34607500001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ht="18" customHeight="1" x14ac:dyDescent="0.25">
      <c r="A57" s="10"/>
      <c r="B57" s="160" t="s">
        <v>57</v>
      </c>
      <c r="C57" s="148"/>
      <c r="D57" s="148"/>
      <c r="E57" s="148"/>
      <c r="F57" s="148"/>
      <c r="G57" s="148"/>
      <c r="H57" s="149"/>
      <c r="I57" s="93"/>
      <c r="J57" s="104">
        <f>SUM(J54:J56)</f>
        <v>11218505.205505399</v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</row>
    <row r="58" spans="1:46" ht="18" customHeight="1" x14ac:dyDescent="0.25">
      <c r="A58" s="5"/>
      <c r="B58" s="105"/>
      <c r="C58" s="106"/>
      <c r="D58" s="106"/>
      <c r="E58" s="106"/>
      <c r="F58" s="106"/>
      <c r="G58" s="106"/>
      <c r="H58" s="106"/>
      <c r="I58" s="106"/>
      <c r="J58" s="107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ht="20.25" customHeight="1" x14ac:dyDescent="0.25">
      <c r="A59" s="5"/>
      <c r="B59" s="161" t="s">
        <v>58</v>
      </c>
      <c r="C59" s="148"/>
      <c r="D59" s="148"/>
      <c r="E59" s="148"/>
      <c r="F59" s="148"/>
      <c r="G59" s="148"/>
      <c r="H59" s="148"/>
      <c r="I59" s="148"/>
      <c r="J59" s="151"/>
      <c r="K59" s="108"/>
      <c r="L59" s="108"/>
      <c r="M59" s="109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ht="28.5" customHeight="1" x14ac:dyDescent="0.25">
      <c r="A60" s="5"/>
      <c r="B60" s="217" t="s">
        <v>51</v>
      </c>
      <c r="C60" s="149"/>
      <c r="D60" s="110" t="s">
        <v>59</v>
      </c>
      <c r="E60" s="212" t="s">
        <v>60</v>
      </c>
      <c r="F60" s="149"/>
      <c r="G60" s="110" t="s">
        <v>61</v>
      </c>
      <c r="H60" s="110" t="s">
        <v>62</v>
      </c>
      <c r="I60" s="54" t="s">
        <v>63</v>
      </c>
      <c r="J60" s="111" t="s">
        <v>43</v>
      </c>
      <c r="K60" s="108"/>
      <c r="L60" s="108"/>
      <c r="M60" s="108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ht="10.5" customHeight="1" x14ac:dyDescent="0.25">
      <c r="A61" s="5"/>
      <c r="B61" s="162" t="s">
        <v>64</v>
      </c>
      <c r="C61" s="100" t="s">
        <v>65</v>
      </c>
      <c r="D61" s="112">
        <f>+E18</f>
        <v>351187842.4005</v>
      </c>
      <c r="E61" s="158">
        <v>0.1</v>
      </c>
      <c r="F61" s="149"/>
      <c r="G61" s="112">
        <f t="shared" ref="G61:G65" si="3">D61*E61</f>
        <v>35118784.240050003</v>
      </c>
      <c r="H61" s="102">
        <v>2E-3</v>
      </c>
      <c r="I61" s="113">
        <v>3</v>
      </c>
      <c r="J61" s="114">
        <f t="shared" ref="J61:J65" si="4">(G61*H61)*I61</f>
        <v>210712.70544029999</v>
      </c>
      <c r="K61" s="108"/>
      <c r="L61" s="108"/>
      <c r="M61" s="108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 ht="22.5" customHeight="1" x14ac:dyDescent="0.25">
      <c r="A62" s="5"/>
      <c r="B62" s="163"/>
      <c r="C62" s="115" t="s">
        <v>66</v>
      </c>
      <c r="D62" s="112">
        <f>+E18</f>
        <v>351187842.4005</v>
      </c>
      <c r="E62" s="158">
        <v>0.3</v>
      </c>
      <c r="F62" s="149"/>
      <c r="G62" s="112">
        <f t="shared" si="3"/>
        <v>105356352.72014999</v>
      </c>
      <c r="H62" s="102">
        <v>3.0000000000000001E-3</v>
      </c>
      <c r="I62" s="113">
        <v>9</v>
      </c>
      <c r="J62" s="114">
        <f t="shared" si="4"/>
        <v>2844621.5234440495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46" ht="12.75" customHeight="1" x14ac:dyDescent="0.25">
      <c r="A63" s="10"/>
      <c r="B63" s="163"/>
      <c r="C63" s="115" t="s">
        <v>67</v>
      </c>
      <c r="D63" s="112">
        <f>+E18</f>
        <v>351187842.4005</v>
      </c>
      <c r="E63" s="158">
        <v>0.1</v>
      </c>
      <c r="F63" s="149"/>
      <c r="G63" s="112">
        <f t="shared" si="3"/>
        <v>35118784.240050003</v>
      </c>
      <c r="H63" s="102">
        <v>2E-3</v>
      </c>
      <c r="I63" s="113">
        <v>39</v>
      </c>
      <c r="J63" s="114">
        <f t="shared" si="4"/>
        <v>2739265.1707239002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</row>
    <row r="64" spans="1:46" ht="10.5" customHeight="1" x14ac:dyDescent="0.25">
      <c r="A64" s="5"/>
      <c r="B64" s="163"/>
      <c r="C64" s="116" t="s">
        <v>68</v>
      </c>
      <c r="D64" s="112">
        <f>E18*10%</f>
        <v>35118784.240050003</v>
      </c>
      <c r="E64" s="158">
        <v>1</v>
      </c>
      <c r="F64" s="149"/>
      <c r="G64" s="112">
        <f t="shared" si="3"/>
        <v>35118784.240050003</v>
      </c>
      <c r="H64" s="102">
        <v>2E-3</v>
      </c>
      <c r="I64" s="113">
        <v>5</v>
      </c>
      <c r="J64" s="114">
        <f t="shared" si="4"/>
        <v>351187.84240050003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</row>
    <row r="65" spans="1:46" ht="10.5" customHeight="1" x14ac:dyDescent="0.25">
      <c r="A65" s="5"/>
      <c r="B65" s="163"/>
      <c r="C65" s="116" t="s">
        <v>69</v>
      </c>
      <c r="D65" s="112">
        <f>E18</f>
        <v>351187842.4005</v>
      </c>
      <c r="E65" s="158">
        <v>0.3</v>
      </c>
      <c r="F65" s="149"/>
      <c r="G65" s="112">
        <f t="shared" si="3"/>
        <v>105356352.72014999</v>
      </c>
      <c r="H65" s="102">
        <v>2E-3</v>
      </c>
      <c r="I65" s="113">
        <v>9</v>
      </c>
      <c r="J65" s="114">
        <f t="shared" si="4"/>
        <v>1896414.3489627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1:46" ht="10.5" customHeight="1" x14ac:dyDescent="0.3">
      <c r="A66" s="5"/>
      <c r="B66" s="117" t="s">
        <v>70</v>
      </c>
      <c r="C66" s="115" t="s">
        <v>71</v>
      </c>
      <c r="D66" s="112">
        <f>+E18</f>
        <v>351187842.4005</v>
      </c>
      <c r="E66" s="158" t="s">
        <v>72</v>
      </c>
      <c r="F66" s="149"/>
      <c r="G66" s="112">
        <f>1160000*200</f>
        <v>232000000</v>
      </c>
      <c r="H66" s="102">
        <v>2E-3</v>
      </c>
      <c r="I66" s="118">
        <v>3</v>
      </c>
      <c r="J66" s="119">
        <f>G66*H66*I66</f>
        <v>1392000</v>
      </c>
      <c r="K66" s="120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1:46" ht="12.75" customHeight="1" x14ac:dyDescent="0.3">
      <c r="A67" s="5"/>
      <c r="B67" s="173"/>
      <c r="C67" s="148"/>
      <c r="D67" s="148"/>
      <c r="E67" s="148"/>
      <c r="F67" s="148"/>
      <c r="G67" s="148"/>
      <c r="H67" s="148"/>
      <c r="I67" s="148"/>
      <c r="J67" s="151"/>
      <c r="K67" s="120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1:46" ht="12.75" customHeight="1" x14ac:dyDescent="0.3">
      <c r="A68" s="5"/>
      <c r="B68" s="174" t="s">
        <v>73</v>
      </c>
      <c r="C68" s="148"/>
      <c r="D68" s="148"/>
      <c r="E68" s="148"/>
      <c r="F68" s="148"/>
      <c r="G68" s="148"/>
      <c r="H68" s="149"/>
      <c r="I68" s="121"/>
      <c r="J68" s="122">
        <f>J61+J62+J63+J64+J65+J66</f>
        <v>9434201.5909714494</v>
      </c>
      <c r="K68" s="120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</row>
    <row r="69" spans="1:46" ht="48.75" customHeight="1" x14ac:dyDescent="0.25">
      <c r="A69" s="5"/>
      <c r="B69" s="175"/>
      <c r="C69" s="176"/>
      <c r="D69" s="176"/>
      <c r="E69" s="176"/>
      <c r="F69" s="176"/>
      <c r="G69" s="176"/>
      <c r="H69" s="176"/>
      <c r="I69" s="176"/>
      <c r="J69" s="177"/>
      <c r="K69" s="123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7.25" customHeight="1" x14ac:dyDescent="0.25">
      <c r="A70" s="5"/>
      <c r="B70" s="178" t="s">
        <v>74</v>
      </c>
      <c r="C70" s="171"/>
      <c r="D70" s="171"/>
      <c r="E70" s="171"/>
      <c r="F70" s="171"/>
      <c r="G70" s="171"/>
      <c r="H70" s="172"/>
      <c r="I70" s="124"/>
      <c r="J70" s="82">
        <f>J57+J68</f>
        <v>20652706.796476848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spans="1:46" ht="29.25" customHeight="1" x14ac:dyDescent="0.25">
      <c r="A71" s="5"/>
      <c r="B71" s="170" t="s">
        <v>75</v>
      </c>
      <c r="C71" s="171"/>
      <c r="D71" s="171"/>
      <c r="E71" s="171"/>
      <c r="F71" s="171"/>
      <c r="G71" s="171"/>
      <c r="H71" s="172"/>
      <c r="I71" s="125"/>
      <c r="J71" s="84">
        <f>J70/E18</f>
        <v>5.8808148526178716E-2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1:46" ht="17.25" customHeight="1" x14ac:dyDescent="0.25">
      <c r="A72" s="80"/>
      <c r="B72" s="126"/>
      <c r="C72" s="127"/>
      <c r="D72" s="127"/>
      <c r="E72" s="10"/>
      <c r="F72" s="127"/>
      <c r="G72" s="127"/>
      <c r="H72" s="127"/>
      <c r="I72" s="127"/>
      <c r="J72" s="128"/>
      <c r="K72" s="80"/>
      <c r="L72" s="129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</row>
    <row r="73" spans="1:46" ht="15.75" customHeight="1" x14ac:dyDescent="0.25">
      <c r="A73" s="5"/>
      <c r="B73" s="130" t="s">
        <v>76</v>
      </c>
      <c r="C73" s="131"/>
      <c r="D73" s="131"/>
      <c r="E73" s="131"/>
      <c r="F73" s="131"/>
      <c r="G73" s="131"/>
      <c r="H73" s="131"/>
      <c r="I73" s="132"/>
      <c r="J73" s="133">
        <f>J39+J48+J70</f>
        <v>61497106.796476841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</row>
    <row r="74" spans="1:46" ht="24.75" customHeight="1" x14ac:dyDescent="0.25">
      <c r="A74" s="80"/>
      <c r="B74" s="134"/>
      <c r="C74" s="135"/>
      <c r="D74" s="135"/>
      <c r="E74" s="5"/>
      <c r="F74" s="135"/>
      <c r="G74" s="135"/>
      <c r="H74" s="135"/>
      <c r="I74" s="135"/>
      <c r="J74" s="136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</row>
    <row r="75" spans="1:46" ht="18" customHeight="1" x14ac:dyDescent="0.25">
      <c r="A75" s="5"/>
      <c r="B75" s="170" t="s">
        <v>77</v>
      </c>
      <c r="C75" s="171"/>
      <c r="D75" s="171"/>
      <c r="E75" s="171"/>
      <c r="F75" s="171"/>
      <c r="G75" s="171"/>
      <c r="H75" s="172"/>
      <c r="I75" s="137"/>
      <c r="J75" s="138">
        <f>J71+J49+J40</f>
        <v>0.17511171906214396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</row>
    <row r="76" spans="1:46" ht="23.25" customHeight="1" x14ac:dyDescent="0.25">
      <c r="A76" s="5"/>
      <c r="B76" s="179" t="s">
        <v>78</v>
      </c>
      <c r="C76" s="180"/>
      <c r="D76" s="180"/>
      <c r="E76" s="180"/>
      <c r="F76" s="180"/>
      <c r="G76" s="180"/>
      <c r="H76" s="181"/>
      <c r="I76" s="139"/>
      <c r="J76" s="140">
        <v>0.01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1:46" ht="23.25" customHeight="1" x14ac:dyDescent="0.25">
      <c r="A77" s="5"/>
      <c r="B77" s="164" t="s">
        <v>79</v>
      </c>
      <c r="C77" s="165"/>
      <c r="D77" s="165"/>
      <c r="E77" s="165"/>
      <c r="F77" s="165"/>
      <c r="G77" s="165"/>
      <c r="H77" s="166"/>
      <c r="I77" s="141"/>
      <c r="J77" s="142">
        <v>0.05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1:46" ht="24" customHeight="1" x14ac:dyDescent="0.25">
      <c r="A78" s="5"/>
      <c r="B78" s="167"/>
      <c r="C78" s="168"/>
      <c r="D78" s="168"/>
      <c r="E78" s="168"/>
      <c r="F78" s="168"/>
      <c r="G78" s="168"/>
      <c r="H78" s="168"/>
      <c r="I78" s="168"/>
      <c r="J78" s="169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spans="1:46" ht="21.75" customHeight="1" x14ac:dyDescent="0.25">
      <c r="A79" s="10"/>
      <c r="B79" s="170" t="s">
        <v>80</v>
      </c>
      <c r="C79" s="171"/>
      <c r="D79" s="171"/>
      <c r="E79" s="171"/>
      <c r="F79" s="171"/>
      <c r="G79" s="171"/>
      <c r="H79" s="172"/>
      <c r="I79" s="137"/>
      <c r="J79" s="143">
        <f>SUM(J75:J77)</f>
        <v>0.23511171906214395</v>
      </c>
      <c r="K79" s="144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1:46" ht="24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</row>
    <row r="81" spans="1:46" ht="10.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1:46" ht="25.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ht="12.75" customHeight="1" x14ac:dyDescent="0.25">
      <c r="A84" s="1"/>
      <c r="B84" s="1"/>
      <c r="C84" s="1"/>
      <c r="D84" s="1"/>
      <c r="E84" s="1"/>
      <c r="F84" s="1"/>
      <c r="G84" s="1"/>
      <c r="H84" s="145"/>
      <c r="I84" s="145"/>
      <c r="J84" s="145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46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1:4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1:4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1:4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1:4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1:4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1:4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1:4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1:4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1:4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1:4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1:4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1:4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1:4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1:4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1:4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1:4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1:4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1:4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1:4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1:4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1:4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1:4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1:4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1:4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1:4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1:4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1:4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1:4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1:4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1:4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1:4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1:4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1:4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1:4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1:4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1:4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1:4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1:4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1:4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1:4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1:4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1:4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1:4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1:4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1:4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1:4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1:4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1:4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1:4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1:4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1:4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1:4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1:4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1:4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1:4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1:4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1:4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1:4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1:4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1:4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1:4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1:4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1:4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1:4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1:4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1:4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1:4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1:4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1:4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1:4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1:4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1:4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1:4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1:4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1:4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1:4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1:4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1:4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1:4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1:4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1:4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1:4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1:4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1:4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1:4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1:4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1:4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1:4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1:4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1:4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1:4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1:4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1:4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1:4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1:4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1:4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1:4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1:4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1:4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1:4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1:4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1:4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1:4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1:4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1:4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1:4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1:4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1:4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1:4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1:4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1:4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1:4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1:4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1:4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1:4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1:4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1:4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1:4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1:4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1:4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1:4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1:4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1:4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1:4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1:4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1:4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1:4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1:4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1:4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1:4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1:4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1:4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1:4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1:4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1:4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1:4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1:4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1:4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1:4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1:4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1:4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1:4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1:4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1:4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1:4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1:4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1:4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1:4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1:4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1:4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1:4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1:4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1:4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1:4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1:4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1:4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1:4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1:4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1:4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1:4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1:4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1:4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1:4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1:4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1:4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1:4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1:4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1:4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1:4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1:4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1:4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1:4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1:4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1:4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1:4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1:4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1:4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1:4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1:4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1:4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1:4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1:4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1:4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1:4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1:4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1:4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1:4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1:4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1:4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1:4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1:4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1:4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1:4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1:4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1:4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1:4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1:4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1:4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1:4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1:4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1:4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1:4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1:4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1:4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1:4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1:4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1:4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1:4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1:4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1:4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1:4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1:4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1:4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1:4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1:4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1:4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1:4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1:4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1:4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1:4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1:4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1:4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1:4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1:4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1:4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1:4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1:4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1:4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1:4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1:4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1:4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1:4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1:4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1:4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1:4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1:4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1:4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1:4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1:4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1:4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1:4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1:4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1:4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1:4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1:4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1:4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1:4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1:4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1:4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1:4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1:4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1:4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1:4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1:4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1:4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1:4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1:4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1:4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1:4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1:4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1:4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1:4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1:4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1:4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1:4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1:4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1:4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1:4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1:4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1:4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1:4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1:4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1:4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1:4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1:4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1:4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1:4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1:4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1:4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1:4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1:4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1:4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1:4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1:4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1:4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1:4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1:4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1:4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1:4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1:4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1:4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1:4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1:4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1:4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1:4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1:4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1:4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1:4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1:4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1:4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1:4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1:4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1:4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1:4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1:4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1:4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1:4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1:4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1:4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1:4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1:4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1:4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1:4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1:4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1:4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1:4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1:4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1:4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1:4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1:4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1:4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1:4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1:4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1:4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1:4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1:4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1:4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1:4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1:4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1:4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1:4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1:4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1:4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1:4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1:4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1:4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1:4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1:4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1:4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1:4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1:4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1:4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1:4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1:4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1:4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1:4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1:4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1:4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1:4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1:4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1:4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1:4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1:4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1:4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1:4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1:4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1:4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1:4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1:4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1:4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1:4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1:4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1:4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1:4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1:4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1:4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1:4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1:4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1:4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1:4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1:4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1:4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1:4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1:4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1:4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1:4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1:4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1:4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1:4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1:4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1:4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  <row r="510" spans="1:4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</row>
    <row r="511" spans="1:4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</row>
    <row r="512" spans="1:4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</row>
    <row r="513" spans="1:4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</row>
    <row r="514" spans="1:4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</row>
    <row r="515" spans="1:4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</row>
    <row r="516" spans="1:4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</row>
    <row r="517" spans="1:4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</row>
    <row r="518" spans="1:4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</row>
    <row r="519" spans="1:4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</row>
    <row r="520" spans="1:4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</row>
    <row r="521" spans="1:4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</row>
    <row r="522" spans="1:4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</row>
    <row r="523" spans="1:4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</row>
    <row r="524" spans="1:4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</row>
    <row r="525" spans="1:4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</row>
    <row r="526" spans="1:4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</row>
    <row r="527" spans="1:4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</row>
    <row r="528" spans="1:4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</row>
    <row r="529" spans="1:4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</row>
    <row r="530" spans="1:4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</row>
    <row r="531" spans="1:4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</row>
    <row r="532" spans="1:4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</row>
    <row r="533" spans="1:4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</row>
    <row r="534" spans="1:4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</row>
    <row r="535" spans="1:4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</row>
    <row r="536" spans="1:4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</row>
    <row r="537" spans="1:4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</row>
    <row r="538" spans="1:4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</row>
    <row r="539" spans="1:4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</row>
    <row r="540" spans="1:4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</row>
    <row r="541" spans="1:4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</row>
    <row r="542" spans="1:4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</row>
    <row r="543" spans="1:4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</row>
    <row r="544" spans="1:4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</row>
    <row r="545" spans="1:4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</row>
    <row r="546" spans="1:4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</row>
    <row r="547" spans="1:4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</row>
    <row r="548" spans="1:4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</row>
    <row r="549" spans="1:4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</row>
    <row r="550" spans="1:4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</row>
    <row r="551" spans="1:4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</row>
    <row r="552" spans="1:4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</row>
    <row r="553" spans="1:4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</row>
    <row r="554" spans="1:4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</row>
    <row r="555" spans="1:4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</row>
    <row r="556" spans="1:4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</row>
    <row r="557" spans="1:4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</row>
    <row r="558" spans="1:4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</row>
    <row r="559" spans="1:4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</row>
    <row r="560" spans="1:4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</row>
    <row r="561" spans="1:4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</row>
    <row r="562" spans="1:4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</row>
    <row r="563" spans="1:4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</row>
    <row r="564" spans="1:4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</row>
    <row r="565" spans="1:4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</row>
    <row r="566" spans="1:4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</row>
    <row r="567" spans="1:4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</row>
    <row r="568" spans="1:4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</row>
    <row r="569" spans="1:4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</row>
    <row r="570" spans="1:4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</row>
    <row r="571" spans="1:4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</row>
    <row r="572" spans="1:4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</row>
    <row r="573" spans="1:4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</row>
    <row r="574" spans="1:4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</row>
    <row r="575" spans="1:4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</row>
    <row r="576" spans="1:4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</row>
    <row r="577" spans="1:4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</row>
    <row r="578" spans="1:4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</row>
    <row r="579" spans="1:4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</row>
    <row r="580" spans="1:4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</row>
    <row r="581" spans="1:4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</row>
    <row r="582" spans="1:4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</row>
    <row r="583" spans="1:4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</row>
    <row r="584" spans="1:4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</row>
    <row r="585" spans="1:4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</row>
    <row r="586" spans="1:4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</row>
    <row r="587" spans="1:4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</row>
    <row r="588" spans="1:4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</row>
    <row r="589" spans="1:4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</row>
    <row r="590" spans="1:4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</row>
    <row r="591" spans="1:4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</row>
    <row r="592" spans="1:4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</row>
    <row r="593" spans="1:4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</row>
    <row r="594" spans="1:4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</row>
    <row r="595" spans="1:4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</row>
    <row r="596" spans="1:4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</row>
    <row r="597" spans="1:4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</row>
    <row r="598" spans="1:4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</row>
    <row r="599" spans="1:4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</row>
    <row r="600" spans="1:4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</row>
    <row r="601" spans="1:4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</row>
    <row r="602" spans="1:4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</row>
    <row r="603" spans="1:4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</row>
    <row r="604" spans="1:4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</row>
    <row r="605" spans="1:4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</row>
    <row r="606" spans="1:4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</row>
    <row r="607" spans="1:4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</row>
    <row r="608" spans="1:4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</row>
    <row r="609" spans="1:4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</row>
    <row r="610" spans="1:4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</row>
    <row r="611" spans="1:4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</row>
    <row r="612" spans="1:4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</row>
    <row r="613" spans="1:4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</row>
    <row r="614" spans="1:4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</row>
    <row r="615" spans="1:4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</row>
    <row r="616" spans="1:4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</row>
    <row r="617" spans="1:4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</row>
    <row r="618" spans="1:4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</row>
    <row r="619" spans="1:4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</row>
    <row r="620" spans="1:4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</row>
    <row r="621" spans="1:4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</row>
    <row r="622" spans="1:4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</row>
    <row r="623" spans="1:4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</row>
    <row r="624" spans="1:4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</row>
    <row r="625" spans="1:4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</row>
    <row r="626" spans="1:4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</row>
    <row r="627" spans="1:4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</row>
    <row r="628" spans="1:4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</row>
    <row r="629" spans="1:4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</row>
    <row r="630" spans="1:4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</row>
    <row r="631" spans="1:4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</row>
    <row r="632" spans="1:4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</row>
    <row r="633" spans="1:4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</row>
    <row r="634" spans="1:4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</row>
    <row r="635" spans="1:4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</row>
    <row r="636" spans="1:4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</row>
    <row r="637" spans="1:4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</row>
    <row r="638" spans="1:4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</row>
    <row r="639" spans="1:4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</row>
    <row r="640" spans="1:4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</row>
    <row r="641" spans="1:4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</row>
    <row r="642" spans="1:4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</row>
    <row r="643" spans="1:4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</row>
    <row r="644" spans="1:4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</row>
    <row r="645" spans="1:4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</row>
    <row r="646" spans="1:4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</row>
    <row r="647" spans="1:4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</row>
    <row r="648" spans="1:4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</row>
    <row r="649" spans="1:4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</row>
    <row r="650" spans="1:4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</row>
    <row r="651" spans="1:4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</row>
    <row r="652" spans="1:4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</row>
    <row r="653" spans="1:4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</row>
    <row r="654" spans="1:4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</row>
    <row r="655" spans="1:4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</row>
    <row r="656" spans="1:4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</row>
    <row r="657" spans="1:4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</row>
    <row r="658" spans="1:4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</row>
    <row r="659" spans="1:4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</row>
    <row r="660" spans="1:4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</row>
    <row r="661" spans="1:4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</row>
    <row r="662" spans="1:4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</row>
    <row r="663" spans="1:4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</row>
    <row r="664" spans="1:4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</row>
    <row r="665" spans="1:4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</row>
    <row r="666" spans="1:4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</row>
    <row r="667" spans="1:4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</row>
    <row r="668" spans="1:4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</row>
    <row r="669" spans="1:4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</row>
    <row r="670" spans="1:4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</row>
    <row r="671" spans="1:4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</row>
    <row r="672" spans="1:4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</row>
    <row r="673" spans="1:4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</row>
    <row r="674" spans="1:4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</row>
    <row r="675" spans="1:4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</row>
    <row r="676" spans="1:4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</row>
    <row r="677" spans="1:4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</row>
    <row r="678" spans="1:4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</row>
    <row r="679" spans="1:4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</row>
    <row r="680" spans="1:4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</row>
    <row r="681" spans="1:4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</row>
    <row r="682" spans="1:4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</row>
    <row r="683" spans="1:4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</row>
    <row r="684" spans="1:4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</row>
    <row r="685" spans="1:4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</row>
    <row r="686" spans="1:4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</row>
    <row r="687" spans="1:4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</row>
    <row r="688" spans="1:4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</row>
    <row r="689" spans="1:4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</row>
    <row r="690" spans="1:4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</row>
    <row r="691" spans="1:4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</row>
    <row r="692" spans="1:4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</row>
    <row r="693" spans="1:4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</row>
    <row r="694" spans="1:4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</row>
    <row r="695" spans="1:4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</row>
    <row r="696" spans="1:4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</row>
    <row r="697" spans="1:4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</row>
    <row r="698" spans="1:4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</row>
    <row r="699" spans="1:4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</row>
    <row r="700" spans="1:4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</row>
    <row r="701" spans="1:4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</row>
    <row r="702" spans="1:4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</row>
    <row r="703" spans="1:4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</row>
    <row r="704" spans="1:4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</row>
    <row r="705" spans="1:4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</row>
    <row r="706" spans="1:4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</row>
    <row r="707" spans="1:4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</row>
    <row r="708" spans="1:4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</row>
    <row r="709" spans="1:4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</row>
    <row r="710" spans="1:4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</row>
    <row r="711" spans="1:4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</row>
    <row r="712" spans="1:4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</row>
    <row r="713" spans="1:4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</row>
    <row r="714" spans="1:4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</row>
    <row r="715" spans="1:4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</row>
    <row r="716" spans="1:4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</row>
    <row r="717" spans="1:4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</row>
    <row r="718" spans="1:4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</row>
    <row r="719" spans="1:4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</row>
    <row r="720" spans="1:4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</row>
    <row r="721" spans="1:4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</row>
    <row r="722" spans="1:4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</row>
    <row r="723" spans="1:4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</row>
    <row r="724" spans="1:4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</row>
    <row r="725" spans="1:4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</row>
    <row r="726" spans="1:4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</row>
    <row r="727" spans="1:4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</row>
    <row r="728" spans="1:4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</row>
    <row r="729" spans="1:4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</row>
    <row r="730" spans="1:4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</row>
    <row r="731" spans="1:4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</row>
    <row r="732" spans="1:4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</row>
    <row r="733" spans="1:4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</row>
    <row r="734" spans="1:4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</row>
    <row r="735" spans="1:4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</row>
    <row r="736" spans="1:4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</row>
    <row r="737" spans="1:4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</row>
    <row r="738" spans="1:4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</row>
    <row r="739" spans="1:4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</row>
    <row r="740" spans="1:4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</row>
    <row r="741" spans="1:4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</row>
    <row r="742" spans="1:4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</row>
    <row r="743" spans="1:4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</row>
    <row r="744" spans="1:4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</row>
    <row r="745" spans="1:4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</row>
    <row r="746" spans="1:4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</row>
    <row r="747" spans="1:4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</row>
    <row r="748" spans="1:4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</row>
    <row r="749" spans="1:4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</row>
    <row r="750" spans="1:4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</row>
    <row r="751" spans="1:4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</row>
    <row r="752" spans="1:4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</row>
    <row r="753" spans="1:4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</row>
    <row r="754" spans="1:4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</row>
    <row r="755" spans="1:4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</row>
    <row r="756" spans="1:4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</row>
    <row r="757" spans="1:4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</row>
    <row r="758" spans="1:4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</row>
    <row r="759" spans="1:4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</row>
    <row r="760" spans="1:4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</row>
    <row r="761" spans="1:4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</row>
    <row r="762" spans="1:4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</row>
    <row r="763" spans="1:4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</row>
    <row r="764" spans="1:4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</row>
    <row r="765" spans="1:4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</row>
    <row r="766" spans="1:4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</row>
    <row r="767" spans="1:4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</row>
    <row r="768" spans="1:4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</row>
    <row r="769" spans="1:4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</row>
    <row r="770" spans="1:4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</row>
    <row r="771" spans="1:4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</row>
    <row r="772" spans="1:4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</row>
    <row r="773" spans="1:4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</row>
    <row r="774" spans="1:4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</row>
    <row r="775" spans="1:4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</row>
    <row r="776" spans="1:4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</row>
    <row r="777" spans="1:4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</row>
    <row r="778" spans="1:4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</row>
    <row r="779" spans="1:4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</row>
    <row r="780" spans="1:4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</row>
    <row r="781" spans="1:4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</row>
    <row r="782" spans="1:4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</row>
    <row r="783" spans="1:4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</row>
    <row r="784" spans="1:4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</row>
    <row r="785" spans="1:4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</row>
    <row r="786" spans="1:4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</row>
    <row r="787" spans="1:4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</row>
    <row r="788" spans="1:4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</row>
    <row r="789" spans="1:4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</row>
    <row r="790" spans="1:4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</row>
    <row r="791" spans="1:4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</row>
    <row r="792" spans="1:4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</row>
    <row r="793" spans="1:4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</row>
    <row r="794" spans="1:4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</row>
    <row r="795" spans="1:4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</row>
    <row r="796" spans="1:4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</row>
    <row r="797" spans="1:4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</row>
    <row r="798" spans="1:4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</row>
    <row r="799" spans="1:4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</row>
    <row r="800" spans="1:4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</row>
    <row r="801" spans="1:4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</row>
    <row r="802" spans="1:4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</row>
    <row r="803" spans="1:4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</row>
    <row r="804" spans="1:4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</row>
    <row r="805" spans="1:4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</row>
    <row r="806" spans="1:4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</row>
    <row r="807" spans="1:4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</row>
    <row r="808" spans="1:4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</row>
    <row r="809" spans="1:4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</row>
    <row r="810" spans="1:4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</row>
    <row r="811" spans="1:4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</row>
    <row r="812" spans="1:4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</row>
    <row r="813" spans="1:4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</row>
    <row r="814" spans="1:4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</row>
    <row r="815" spans="1:4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</row>
    <row r="816" spans="1:4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</row>
    <row r="817" spans="1:4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</row>
    <row r="818" spans="1:4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</row>
    <row r="819" spans="1:4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</row>
    <row r="820" spans="1:4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</row>
    <row r="821" spans="1:4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</row>
    <row r="822" spans="1:4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</row>
    <row r="823" spans="1:4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</row>
    <row r="824" spans="1:4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</row>
    <row r="825" spans="1:4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</row>
    <row r="826" spans="1:4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</row>
    <row r="827" spans="1:4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</row>
    <row r="828" spans="1:4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</row>
    <row r="829" spans="1:4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</row>
    <row r="830" spans="1:4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</row>
    <row r="831" spans="1:4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</row>
    <row r="832" spans="1:4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</row>
    <row r="833" spans="1:4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</row>
    <row r="834" spans="1:4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</row>
    <row r="835" spans="1:4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</row>
    <row r="836" spans="1:4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</row>
    <row r="837" spans="1:4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</row>
    <row r="838" spans="1:4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</row>
    <row r="839" spans="1:4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</row>
    <row r="840" spans="1:4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</row>
    <row r="841" spans="1:4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</row>
    <row r="842" spans="1:4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</row>
    <row r="843" spans="1:4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</row>
    <row r="844" spans="1:4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</row>
    <row r="845" spans="1:4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</row>
    <row r="846" spans="1:4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</row>
    <row r="847" spans="1:4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</row>
    <row r="848" spans="1:4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</row>
    <row r="849" spans="1:4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</row>
    <row r="850" spans="1:4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</row>
    <row r="851" spans="1:4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</row>
    <row r="852" spans="1:4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</row>
    <row r="853" spans="1:4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</row>
    <row r="854" spans="1:4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</row>
    <row r="855" spans="1:4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</row>
    <row r="856" spans="1:4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</row>
    <row r="857" spans="1:4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</row>
    <row r="858" spans="1:4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</row>
    <row r="859" spans="1:4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</row>
    <row r="860" spans="1:4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</row>
    <row r="861" spans="1:4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</row>
    <row r="862" spans="1:4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</row>
    <row r="863" spans="1:4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</row>
    <row r="864" spans="1:4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</row>
    <row r="865" spans="1:4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</row>
    <row r="866" spans="1:4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</row>
    <row r="867" spans="1:4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</row>
    <row r="868" spans="1:4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</row>
    <row r="869" spans="1:4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</row>
    <row r="870" spans="1:4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</row>
    <row r="871" spans="1:4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</row>
    <row r="872" spans="1:4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</row>
    <row r="873" spans="1:4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</row>
    <row r="874" spans="1:4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</row>
    <row r="875" spans="1:4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</row>
    <row r="876" spans="1:4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</row>
    <row r="877" spans="1:4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</row>
    <row r="878" spans="1:4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</row>
    <row r="879" spans="1:4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</row>
    <row r="880" spans="1:4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</row>
    <row r="881" spans="1:4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</row>
    <row r="882" spans="1:4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</row>
    <row r="883" spans="1:4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</row>
    <row r="884" spans="1:4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</row>
    <row r="885" spans="1:4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</row>
    <row r="886" spans="1:4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</row>
    <row r="887" spans="1:4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</row>
    <row r="888" spans="1:4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</row>
    <row r="889" spans="1:4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</row>
    <row r="890" spans="1:4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</row>
    <row r="891" spans="1:4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</row>
    <row r="892" spans="1:4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</row>
    <row r="893" spans="1:4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</row>
    <row r="894" spans="1:4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</row>
    <row r="895" spans="1:4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</row>
    <row r="896" spans="1:4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</row>
    <row r="897" spans="1:4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</row>
    <row r="898" spans="1:4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</row>
    <row r="899" spans="1:4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</row>
    <row r="900" spans="1:4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</row>
    <row r="901" spans="1:4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</row>
    <row r="902" spans="1:4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</row>
    <row r="903" spans="1:4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</row>
    <row r="904" spans="1:4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</row>
    <row r="905" spans="1:4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</row>
    <row r="906" spans="1:4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</row>
    <row r="907" spans="1:4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</row>
    <row r="908" spans="1:4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</row>
    <row r="909" spans="1:4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</row>
    <row r="910" spans="1:4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</row>
    <row r="911" spans="1:4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</row>
    <row r="912" spans="1:4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</row>
    <row r="913" spans="1:4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</row>
    <row r="914" spans="1:4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</row>
    <row r="915" spans="1:4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</row>
    <row r="916" spans="1:4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</row>
    <row r="917" spans="1:4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</row>
    <row r="918" spans="1:4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</row>
    <row r="919" spans="1:4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</row>
    <row r="920" spans="1:4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</row>
    <row r="921" spans="1:4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</row>
    <row r="922" spans="1:4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</row>
    <row r="923" spans="1:4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</row>
    <row r="924" spans="1:4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</row>
    <row r="925" spans="1:4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</row>
    <row r="926" spans="1:4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</row>
    <row r="927" spans="1:4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</row>
    <row r="928" spans="1:4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</row>
    <row r="929" spans="1:4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</row>
    <row r="930" spans="1:4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</row>
    <row r="931" spans="1:4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</row>
    <row r="932" spans="1:4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</row>
    <row r="933" spans="1:4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</row>
    <row r="934" spans="1:4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</row>
    <row r="935" spans="1:4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</row>
    <row r="936" spans="1:4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</row>
    <row r="937" spans="1:4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</row>
    <row r="938" spans="1:4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</row>
    <row r="939" spans="1:4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</row>
    <row r="940" spans="1:4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</row>
    <row r="941" spans="1:4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</row>
    <row r="942" spans="1:4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</row>
    <row r="943" spans="1:4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</row>
    <row r="944" spans="1:4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</row>
    <row r="945" spans="1:4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</row>
    <row r="946" spans="1:4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</row>
    <row r="947" spans="1:4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</row>
    <row r="948" spans="1:4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</row>
    <row r="949" spans="1:4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</row>
    <row r="950" spans="1:4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</row>
    <row r="951" spans="1:4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</row>
    <row r="952" spans="1:4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</row>
    <row r="953" spans="1:4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</row>
    <row r="954" spans="1:4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</row>
    <row r="955" spans="1:4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</row>
    <row r="956" spans="1:4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</row>
    <row r="957" spans="1:4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</row>
    <row r="958" spans="1:4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</row>
    <row r="959" spans="1:4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</row>
    <row r="960" spans="1:4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</row>
    <row r="961" spans="1:4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</row>
    <row r="962" spans="1:4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</row>
    <row r="963" spans="1:4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</row>
    <row r="964" spans="1:4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</row>
    <row r="965" spans="1:4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</row>
    <row r="966" spans="1:4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</row>
    <row r="967" spans="1:4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</row>
    <row r="968" spans="1:4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</row>
    <row r="969" spans="1:4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</row>
    <row r="970" spans="1:4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</row>
    <row r="971" spans="1:4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</row>
    <row r="972" spans="1:4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</row>
    <row r="973" spans="1:4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</row>
    <row r="974" spans="1:4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</row>
    <row r="975" spans="1:4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</row>
    <row r="976" spans="1:4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</row>
    <row r="977" spans="1:4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</row>
    <row r="978" spans="1:4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</row>
    <row r="979" spans="1:4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</row>
    <row r="980" spans="1:4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</row>
    <row r="981" spans="1:4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</row>
    <row r="982" spans="1:4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</row>
    <row r="983" spans="1:4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</row>
    <row r="984" spans="1:4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</row>
    <row r="985" spans="1:4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</row>
    <row r="986" spans="1:4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</row>
    <row r="987" spans="1:4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</row>
    <row r="988" spans="1:4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</row>
    <row r="989" spans="1:4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</row>
    <row r="990" spans="1:4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</row>
    <row r="991" spans="1:4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</row>
    <row r="992" spans="1:4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</row>
    <row r="993" spans="1:4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</row>
    <row r="994" spans="1:4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</row>
    <row r="995" spans="1:4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</row>
    <row r="996" spans="1:4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</row>
    <row r="997" spans="1:4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</row>
    <row r="998" spans="1:4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</row>
    <row r="999" spans="1:4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</row>
    <row r="1000" spans="1:4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</row>
    <row r="1001" spans="1:4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</row>
    <row r="1002" spans="1:4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</row>
    <row r="1003" spans="1:4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</row>
    <row r="1004" spans="1:4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</row>
    <row r="1005" spans="1:4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</row>
    <row r="1006" spans="1:4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</row>
    <row r="1007" spans="1:4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</row>
    <row r="1008" spans="1:4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</row>
    <row r="1009" spans="1:4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</row>
    <row r="1010" spans="1:46" ht="12.75" customHeight="1" x14ac:dyDescent="0.25">
      <c r="A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</row>
    <row r="1011" spans="1:46" ht="12.75" customHeight="1" x14ac:dyDescent="0.25">
      <c r="A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</row>
    <row r="1012" spans="1:46" ht="12.75" customHeight="1" x14ac:dyDescent="0.25">
      <c r="A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</row>
  </sheetData>
  <mergeCells count="75">
    <mergeCell ref="B48:H48"/>
    <mergeCell ref="B60:C60"/>
    <mergeCell ref="E60:F60"/>
    <mergeCell ref="B45:J45"/>
    <mergeCell ref="C46:D46"/>
    <mergeCell ref="E46:F46"/>
    <mergeCell ref="C47:D47"/>
    <mergeCell ref="E47:F47"/>
    <mergeCell ref="B34:J34"/>
    <mergeCell ref="B39:H39"/>
    <mergeCell ref="B40:H40"/>
    <mergeCell ref="B41:J41"/>
    <mergeCell ref="M41:N41"/>
    <mergeCell ref="E35:F35"/>
    <mergeCell ref="E36:F36"/>
    <mergeCell ref="E37:F37"/>
    <mergeCell ref="E38:F38"/>
    <mergeCell ref="E44:F44"/>
    <mergeCell ref="B42:J42"/>
    <mergeCell ref="C43:D43"/>
    <mergeCell ref="E43:F43"/>
    <mergeCell ref="C24:C25"/>
    <mergeCell ref="D24:D25"/>
    <mergeCell ref="E24:F24"/>
    <mergeCell ref="E31:F31"/>
    <mergeCell ref="E33:F33"/>
    <mergeCell ref="E25:F25"/>
    <mergeCell ref="B26:J26"/>
    <mergeCell ref="E27:F27"/>
    <mergeCell ref="E28:F28"/>
    <mergeCell ref="E29:F29"/>
    <mergeCell ref="E30:F30"/>
    <mergeCell ref="B32:J32"/>
    <mergeCell ref="B6:J8"/>
    <mergeCell ref="B9:C9"/>
    <mergeCell ref="G9:H9"/>
    <mergeCell ref="B22:J22"/>
    <mergeCell ref="B23:J23"/>
    <mergeCell ref="B2:J2"/>
    <mergeCell ref="B3:J3"/>
    <mergeCell ref="D4:E4"/>
    <mergeCell ref="G4:J4"/>
    <mergeCell ref="B5:C5"/>
    <mergeCell ref="D5:E5"/>
    <mergeCell ref="B77:H77"/>
    <mergeCell ref="B78:J78"/>
    <mergeCell ref="B79:H79"/>
    <mergeCell ref="B67:J67"/>
    <mergeCell ref="B68:H68"/>
    <mergeCell ref="B69:J69"/>
    <mergeCell ref="B70:H70"/>
    <mergeCell ref="B71:H71"/>
    <mergeCell ref="B75:H75"/>
    <mergeCell ref="B76:H76"/>
    <mergeCell ref="E64:F64"/>
    <mergeCell ref="E65:F65"/>
    <mergeCell ref="E66:F66"/>
    <mergeCell ref="B54:C54"/>
    <mergeCell ref="B55:C55"/>
    <mergeCell ref="E55:F55"/>
    <mergeCell ref="B56:C56"/>
    <mergeCell ref="B57:H57"/>
    <mergeCell ref="B59:J59"/>
    <mergeCell ref="B61:B65"/>
    <mergeCell ref="E54:F54"/>
    <mergeCell ref="E56:F56"/>
    <mergeCell ref="E61:F61"/>
    <mergeCell ref="E62:F62"/>
    <mergeCell ref="E63:F63"/>
    <mergeCell ref="B49:H49"/>
    <mergeCell ref="B50:J50"/>
    <mergeCell ref="B51:J51"/>
    <mergeCell ref="B52:J52"/>
    <mergeCell ref="B53:C53"/>
    <mergeCell ref="E53:F53"/>
  </mergeCells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AIU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KARINA MARGARITA NORIEGA</cp:lastModifiedBy>
  <dcterms:created xsi:type="dcterms:W3CDTF">2022-02-28T22:31:59Z</dcterms:created>
  <dcterms:modified xsi:type="dcterms:W3CDTF">2023-12-01T17:09:14Z</dcterms:modified>
</cp:coreProperties>
</file>