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M DE O" sheetId="1" r:id="rId4"/>
    <sheet state="hidden" name="MATERIALES" sheetId="2" r:id="rId5"/>
    <sheet state="hidden" name="CCTOS" sheetId="3" r:id="rId6"/>
    <sheet state="visible" name="CONSOLIDADO CON MANTO " sheetId="4" r:id="rId7"/>
    <sheet state="visible" name="1.0" sheetId="5" r:id="rId8"/>
    <sheet state="visible" name="2.0" sheetId="6" r:id="rId9"/>
    <sheet state="visible" name="3.0" sheetId="7" r:id="rId10"/>
    <sheet state="visible" name="4.0" sheetId="8" r:id="rId11"/>
    <sheet state="visible" name="5.0" sheetId="9" r:id="rId12"/>
    <sheet state="visible" name="6,0" sheetId="10" r:id="rId13"/>
    <sheet state="visible" name="7.0" sheetId="11" r:id="rId14"/>
    <sheet state="visible" name="8.0" sheetId="12" r:id="rId15"/>
    <sheet state="visible" name="ESTUDIO DE MERCADO" sheetId="13" r:id="rId16"/>
  </sheets>
  <definedNames>
    <definedName localSheetId="10" name="Extracción_IM">#REF!</definedName>
    <definedName name="Excel_BuiltIn_Print_Titles_2">#REF!</definedName>
    <definedName localSheetId="5" name="MACO">#REF!</definedName>
    <definedName localSheetId="10" name="Buscar">#REF!</definedName>
    <definedName localSheetId="5" name="OLE_LINK1_6">#REF!</definedName>
    <definedName name="SHARED_FORMULA_6">#REF!</definedName>
    <definedName localSheetId="9" name="MACO">#REF!</definedName>
    <definedName localSheetId="10" name="RICARDO">#REF!</definedName>
    <definedName name="OLE_LINK1_6">#REF!</definedName>
    <definedName localSheetId="9" name="Buscar">#REF!</definedName>
    <definedName localSheetId="5" name="TOTAL">#REF!</definedName>
    <definedName localSheetId="10" name="MACO">#REF!</definedName>
    <definedName localSheetId="9" name="A">#REF!</definedName>
    <definedName localSheetId="9" name="OLE_LINK1_6">#REF!</definedName>
    <definedName name="Base_datos_IM">#REF!</definedName>
    <definedName localSheetId="9" name="OLE_LINK2_6">#REF!</definedName>
    <definedName localSheetId="10" name="OLE_LINK2_6">#REF!</definedName>
    <definedName name="factor">#REF!</definedName>
    <definedName localSheetId="5" name="Buscar">#REF!</definedName>
    <definedName localSheetId="5" name="A_impresión_IM">#REF!</definedName>
    <definedName localSheetId="5" name="Extracción_IM">#REF!</definedName>
    <definedName name="AIU">#REF!</definedName>
    <definedName localSheetId="9" name="Base_datos_IM">#REF!</definedName>
    <definedName localSheetId="10" name="TOTAL">#REF!</definedName>
    <definedName localSheetId="5" name="COSTODIRECTO">#REF!</definedName>
    <definedName localSheetId="5" name="Excel_BuiltIn_Print_Titles_2">#REF!</definedName>
    <definedName name="ZX78SJFSD">#REF!</definedName>
    <definedName name="MACO">#REF!</definedName>
    <definedName localSheetId="10" name="Israel">#REF!</definedName>
    <definedName localSheetId="5" name="Criterios_IM">#REF!</definedName>
    <definedName localSheetId="9" name="factor">#REF!</definedName>
    <definedName name="SHARED_FORMULA_5">#REF!</definedName>
    <definedName name="SHARED_FORMULA_1">#REF!</definedName>
    <definedName localSheetId="10" name="Criterios_IM">#REF!</definedName>
    <definedName localSheetId="10" name="Excel_BuiltIn_Print_Titles_2">#REF!</definedName>
    <definedName name="TOTAL">#REF!</definedName>
    <definedName localSheetId="9" name="RICARDO">#REF!</definedName>
    <definedName name="RICARDO">#REF!</definedName>
    <definedName localSheetId="5" name="Israel">#REF!</definedName>
    <definedName name="SHARED_FORMULA_4">#REF!</definedName>
    <definedName name="SHARED_FORMULA_2">#REF!</definedName>
    <definedName localSheetId="5" name="factor">#REF!</definedName>
    <definedName localSheetId="10" name="AIU">#REF!</definedName>
    <definedName localSheetId="9" name="A_impresión_IM">#REF!</definedName>
    <definedName name="SHARED_FORMULA_3">#REF!</definedName>
    <definedName name="OLE_LINK2_6">#REF!</definedName>
    <definedName name="Extracción_IM">#REF!</definedName>
    <definedName localSheetId="9" name="TOTAL">#REF!</definedName>
    <definedName localSheetId="10" name="A">#REF!</definedName>
    <definedName localSheetId="9" name="Extracción_IM">#REF!</definedName>
    <definedName localSheetId="10" name="factor">#REF!</definedName>
    <definedName localSheetId="9" name="AIU">#REF!</definedName>
    <definedName name="Buscar">#REF!</definedName>
    <definedName name="Grietas">#REF!</definedName>
    <definedName localSheetId="5" name="A">#REF!</definedName>
    <definedName name="Israel">#REF!</definedName>
    <definedName localSheetId="9" name="Excel_BuiltIn_Print_Titles_2">#REF!</definedName>
    <definedName localSheetId="5" name="Base_datos_IM">#REF!</definedName>
    <definedName localSheetId="9" name="Israel">#REF!</definedName>
    <definedName localSheetId="5" name="RICARDO">#REF!</definedName>
    <definedName localSheetId="10" name="Base_datos_IM">#REF!</definedName>
    <definedName localSheetId="9" name="COSTODIRECTO">#REF!</definedName>
    <definedName localSheetId="9" name="Criterios_IM">#REF!</definedName>
    <definedName name="A_impresión_IM">#REF!</definedName>
    <definedName name="COSTODIRECTO">#REF!</definedName>
    <definedName name="A">#REF!</definedName>
    <definedName localSheetId="5" name="AIU">#REF!</definedName>
    <definedName localSheetId="5" name="OLE_LINK2_6">#REF!</definedName>
    <definedName name="Criterios_IM">#REF!</definedName>
    <definedName localSheetId="10" name="COSTODIRECTO">#REF!</definedName>
    <definedName name="SHARED_FORMULA_0">#REF!</definedName>
    <definedName localSheetId="10" name="A_impresión_IM">#REF!</definedName>
    <definedName localSheetId="10" name="OLE_LINK1_6">#REF!</definedName>
  </definedNames>
  <calcPr/>
  <extLst>
    <ext uri="GoogleSheetsCustomDataVersion2">
      <go:sheetsCustomData xmlns:go="http://customooxmlschemas.google.com/" r:id="rId17" roundtripDataChecksum="08Sn198Ng92pZjU9uv0MhesuOO1D1vJWlxBBAxyRSRA="/>
    </ext>
  </extLst>
</workbook>
</file>

<file path=xl/sharedStrings.xml><?xml version="1.0" encoding="utf-8"?>
<sst xmlns="http://schemas.openxmlformats.org/spreadsheetml/2006/main" count="652" uniqueCount="162">
  <si>
    <t>AÑO 2023</t>
  </si>
  <si>
    <t>SALARIO</t>
  </si>
  <si>
    <t>SMMLV</t>
  </si>
  <si>
    <t>PRESTACIONES</t>
  </si>
  <si>
    <t>TOTAL</t>
  </si>
  <si>
    <t>VALOR h H</t>
  </si>
  <si>
    <t>240 h/mes</t>
  </si>
  <si>
    <t>Ayudante de construccion</t>
  </si>
  <si>
    <t>Oficial de construccion</t>
  </si>
  <si>
    <t xml:space="preserve">CUADRILLA AA (1 OFICIAL + 2 AYUDANTE )- ALBAÑILERIA </t>
  </si>
  <si>
    <t xml:space="preserve">CUADRILLA    2 AYUDANTE </t>
  </si>
  <si>
    <t xml:space="preserve">DESCRIPCION </t>
  </si>
  <si>
    <t>UND</t>
  </si>
  <si>
    <t>VALOR</t>
  </si>
  <si>
    <t>MORTERO 1:4 MEZCLADO EN OBRA</t>
  </si>
  <si>
    <t>M3</t>
  </si>
  <si>
    <t>SIKA 1  IMPERMEABILIZANTE 20 KG</t>
  </si>
  <si>
    <t>KG</t>
  </si>
  <si>
    <t>SIKA FLEX 300 ML</t>
  </si>
  <si>
    <t>TUBO</t>
  </si>
  <si>
    <t>ÍTEM:</t>
  </si>
  <si>
    <t>MORTERO 1:4</t>
  </si>
  <si>
    <t>UNIDAD</t>
  </si>
  <si>
    <t>OBSERVACIONES</t>
  </si>
  <si>
    <t>Desc:</t>
  </si>
  <si>
    <t>I.</t>
  </si>
  <si>
    <t>EQUIPO</t>
  </si>
  <si>
    <t>COD</t>
  </si>
  <si>
    <t>DESCRIPCIÓN</t>
  </si>
  <si>
    <t>V.UNIT</t>
  </si>
  <si>
    <t>CANT</t>
  </si>
  <si>
    <t>OBSERVACIÓN</t>
  </si>
  <si>
    <t>V.TOTAL</t>
  </si>
  <si>
    <t>HERRAMIENTA MENOR</t>
  </si>
  <si>
    <t>%</t>
  </si>
  <si>
    <t>MEZCLADORA 1 BULTO</t>
  </si>
  <si>
    <t>d M</t>
  </si>
  <si>
    <t>SUBTOTAL</t>
  </si>
  <si>
    <t>II.</t>
  </si>
  <si>
    <t xml:space="preserve">MATERIAL </t>
  </si>
  <si>
    <t>Arena</t>
  </si>
  <si>
    <t>Cemento gris</t>
  </si>
  <si>
    <t>kg</t>
  </si>
  <si>
    <t>ARGOS 42,5 KG</t>
  </si>
  <si>
    <t>CEMEX 50 KG</t>
  </si>
  <si>
    <t>III.</t>
  </si>
  <si>
    <t>TRANSPORTE</t>
  </si>
  <si>
    <t>IV.</t>
  </si>
  <si>
    <t>MANO DE OBRA</t>
  </si>
  <si>
    <t>DIA/CUADRILLA</t>
  </si>
  <si>
    <t>RENDIMIENTO</t>
  </si>
  <si>
    <t>h C</t>
  </si>
  <si>
    <t>FACTOR PRESTACIONAL</t>
  </si>
  <si>
    <t>TOTAL UNITARIO</t>
  </si>
  <si>
    <t>OBSERVACIONES:</t>
  </si>
  <si>
    <t>CAJA DE LA VIVIENDA POPULAR</t>
  </si>
  <si>
    <t>DIRECCIÓN DE URBANIZACIONES Y TITULACIÓN</t>
  </si>
  <si>
    <t>PROYECTO ARBOLEDA SANTA TERESITA</t>
  </si>
  <si>
    <t>n°</t>
  </si>
  <si>
    <t>CLASE</t>
  </si>
  <si>
    <t>ÍTEM</t>
  </si>
  <si>
    <t xml:space="preserve">DESCRIPCIÓN </t>
  </si>
  <si>
    <t>CANTIDAD</t>
  </si>
  <si>
    <t>VR. UNT</t>
  </si>
  <si>
    <t>VR. PARCIAL</t>
  </si>
  <si>
    <t xml:space="preserve">DEMOLICIÓN DE MANTO EXISTENTE y ESCARIFICACIÓN </t>
  </si>
  <si>
    <t>DEMOLICIÓN DE MANTO EXISTENTE INCLUYE  ESCARIFICACION DE SUPERFICIE</t>
  </si>
  <si>
    <t xml:space="preserve">Demolición de manto existente y escarificación de superficie con pulidora y disco de concreto para mejorar el agarre </t>
  </si>
  <si>
    <t>M2</t>
  </si>
  <si>
    <t>SUMINISTRO E INSTALACIÓN DE SIKAFLEX O SIMILAR Y MORTERO 1:4 EN GRIETAS DE PLACA DE CONCRETO</t>
  </si>
  <si>
    <t>SUMINISTRO E INSTALACIÓN  DE SIKAFLEX O SIMILAR Y MORTERO 1:4 PARA REPARACIÓN DE GRIETAS  DE PLACA DE CONCRETO</t>
  </si>
  <si>
    <t>Reparación de grietas aplicando el sikaflex  o similar en placa de concreto y recubriendo la zpona con mortero 1:4 (incluye suministro de materiales)</t>
  </si>
  <si>
    <t>ML</t>
  </si>
  <si>
    <t>INSTALACIÓN DE MEDIACAÑA EN MORTERO IMPERMEABILIZADO</t>
  </si>
  <si>
    <t>EJECUCIÓN DE MEDIACAÑAS  EN MORTERO IMPERMEABILIZADO</t>
  </si>
  <si>
    <t>Ejecución de mediacañas en cubiertas, en mortero impermeabilizado premezclado con sika 101 mortero o similar</t>
  </si>
  <si>
    <t>SUMINISTRO Y ADECUACIÓN DE SIFONES EN PLACA DE CUBIERTA</t>
  </si>
  <si>
    <t>ADECUACION DE SIFONES EN PLACA DE CUBIERTA</t>
  </si>
  <si>
    <t>Suministro y adecuación de sifones en placa cubierta</t>
  </si>
  <si>
    <t>SUMINISTRO E INSTALACIÓN DE SIKAFLEX  O SIMILAR EN PUENTE DE ADHERENCIA</t>
  </si>
  <si>
    <t>SUMINISTRO E INSTALACIÓN DE SIKAFLEX O SIMILIAR EN PUENTE DE ADHERENCIA</t>
  </si>
  <si>
    <t>Puente de adherencia para soldar concretos frescos con endurecidos y demás usos sika flex-o similar</t>
  </si>
  <si>
    <t>SUMINITRO INSTALACIÓN  DE  MORTERO IMPERMEABILIZADO PARA PLACA DE CUBIERTA , CON UN ESPESOR VARIABLE DE HASTA 0.5CM</t>
  </si>
  <si>
    <t>Pendiantado en mortero 1:4 impermeabilizado con sika 101 o similar, para placa de cubierta (incluye suministro)</t>
  </si>
  <si>
    <t xml:space="preserve">SUMINISTRO E INSTALACION DE MANTO ASFALTICO  EN CUBIERTA </t>
  </si>
  <si>
    <t>Suministro e instalacion  de manto asfaltico  en cubierta; incluye materiales: quemado, silicona gas, emulsion asfaltica, pintura bituminosa texsalum, manto asaltico con foil de aluminio 3mm eps , rodillo de espuma, brocha 2,5  pulgada,  imprimación de superficie instalación de manto.</t>
  </si>
  <si>
    <t>REPARACION DE FISURAS DE 1 A 2 M.M. EN MUROS DE CONCRETO</t>
  </si>
  <si>
    <t>Reparación de fisuras de 1 a 2 m. m. con la aplicación de producto sellante elástico</t>
  </si>
  <si>
    <t>m2</t>
  </si>
  <si>
    <t xml:space="preserve"> CARGUE , RETIRO Y DISPOSICIÓN  DE ESCOMBROS EN VOLQUETA  DE  6 M3 CON ESCOMBRERA AUTORIZADA (hasta 15 km)</t>
  </si>
  <si>
    <t xml:space="preserve"> CARGUE Y RETIRO DE ESCOMBROS EN VOLQUETA DE 6 M3 CON ESCOMBRERA AUTORIZADA (hasta 15 km)</t>
  </si>
  <si>
    <t>Cargue y retiro de escombros en viajes de volqueta de 6 m3, escombrera autorizada, hasta 15  km</t>
  </si>
  <si>
    <t>SUBTOTAL COSTOS DIRECTOS</t>
  </si>
  <si>
    <t>ADMINISTRACIÓN</t>
  </si>
  <si>
    <t>IMPREVISTOS</t>
  </si>
  <si>
    <t>UTILIDAD</t>
  </si>
  <si>
    <t xml:space="preserve">IVA (19%) SOBRE UTILIDAD </t>
  </si>
  <si>
    <t>SUB TOTAL COSTOS INDIRECTOS</t>
  </si>
  <si>
    <t>COSTO TOTAL</t>
  </si>
  <si>
    <t>FORMATO ANÁLISIS DE PRECIOS UNITARIOS</t>
  </si>
  <si>
    <t>DEMOLICION  MANTO EXISTENTE INCLUYE ESCARIFICACIÓN SUPERFICIE</t>
  </si>
  <si>
    <t>Demolición de manto existente y descalificado de superficie con pulidora y disco de concreto para mejorar el agarre</t>
  </si>
  <si>
    <t>HE002</t>
  </si>
  <si>
    <t>PULIDORA 9"</t>
  </si>
  <si>
    <t>h m</t>
  </si>
  <si>
    <t>DISCO DIAMANTADO 9" PARA CONCRETO DEWALT</t>
  </si>
  <si>
    <t>H/C</t>
  </si>
  <si>
    <t>MO051</t>
  </si>
  <si>
    <t>SUMINISTRO E INSTALACIÓN DE SIKAFLEX O SIMILAR Y MORTERO 1:4 EN GRIETAS</t>
  </si>
  <si>
    <t>CVP</t>
  </si>
  <si>
    <t>PLUMA</t>
  </si>
  <si>
    <t>SUB-MOR004</t>
  </si>
  <si>
    <t>SIKA 1  IMPERMEABILIZANTE</t>
  </si>
  <si>
    <t xml:space="preserve">REJILLA METALICA CUPULA  4" </t>
  </si>
  <si>
    <t>A</t>
  </si>
  <si>
    <t>B</t>
  </si>
  <si>
    <t>6KG</t>
  </si>
  <si>
    <t>1 KG</t>
  </si>
  <si>
    <t>4 KG</t>
  </si>
  <si>
    <t>2 KG</t>
  </si>
  <si>
    <t>FE068</t>
  </si>
  <si>
    <t>SIKAFLEX O  IGUAL O SUPERIOR CALIDAD</t>
  </si>
  <si>
    <t>H/H</t>
  </si>
  <si>
    <t>MO03</t>
  </si>
  <si>
    <t>OFICIAL ALBAÑILERIA CON PRESTACIONES</t>
  </si>
  <si>
    <t>FE080</t>
  </si>
  <si>
    <t>SIKA 1  O SIMILAR</t>
  </si>
  <si>
    <t>FE077</t>
  </si>
  <si>
    <t xml:space="preserve"> h C</t>
  </si>
  <si>
    <t>SOPLETE, BOQUILLAS Y MANGUERA</t>
  </si>
  <si>
    <t>CILINDRO 33 LIBRAS</t>
  </si>
  <si>
    <t xml:space="preserve">EMULSION ASFALTICA IMPRIMANTE </t>
  </si>
  <si>
    <t>GALON</t>
  </si>
  <si>
    <t>Manto Asfáltico Impermeabilizante con foil de aluminio de 3 mm</t>
  </si>
  <si>
    <t>ROLLO</t>
  </si>
  <si>
    <t>PINTURA BITUMINOSA  TEXSALUM 0,8 KG</t>
  </si>
  <si>
    <t>GL</t>
  </si>
  <si>
    <t xml:space="preserve">TRANSPORTE </t>
  </si>
  <si>
    <t xml:space="preserve">M.O  CUADRILLA IMPERMEABILIZACION  1 OF + 2 AYUDANTE </t>
  </si>
  <si>
    <t>SE DEBE ASEAR PRIMERO  LA CUBIERTA Y HACERLE  EL SECADO  A LA SUPERFICIE  PARA QUE EL MANTO TRABAJE MEJOR   YA QUE EN LA ZONA   SE PRESENTA  CONSTANTE   LLUVIA.</t>
  </si>
  <si>
    <t>Cargue y retiro de escombros en viajes de volqueta de 6 m3, escombrera autorizada.</t>
  </si>
  <si>
    <t>VOLQUETA 6 M3</t>
  </si>
  <si>
    <t>m3</t>
  </si>
  <si>
    <t>DERECHO A ESCOMBRERA</t>
  </si>
  <si>
    <t>ESTUDIO DE MERCADOS 
materiales impermeabilización</t>
  </si>
  <si>
    <t>N°</t>
  </si>
  <si>
    <t xml:space="preserve">MATERIALES </t>
  </si>
  <si>
    <t>COTIZACIÓN 1
HOMECENTER</t>
  </si>
  <si>
    <t>COTIZACION 2
EASSY</t>
  </si>
  <si>
    <t>COTIZACION 3
CASA ANDINA</t>
  </si>
  <si>
    <t>COTIZACIÓN 4
MERCADO LIBRE</t>
  </si>
  <si>
    <t>VALOR PROMEDIO</t>
  </si>
  <si>
    <t>SIKA 1 IMPERMEABILIZANTE</t>
  </si>
  <si>
    <t>SIKADUR 32 PUENTE DE ADHERENCIA</t>
  </si>
  <si>
    <t>SIKAFLEX  300 ML</t>
  </si>
  <si>
    <t>SIKA ALUMINOL</t>
  </si>
  <si>
    <t>SOPLETE,BOQUILLAS Y MANGUERAS</t>
  </si>
  <si>
    <t>CILINDOR DE 33 LB</t>
  </si>
  <si>
    <t>EMULSION ASFALTICA IMPRIMANTE</t>
  </si>
  <si>
    <t xml:space="preserve">MANTO ASFALTICO IMPERMEABILIZANTE </t>
  </si>
  <si>
    <t>PINTURA BITUMINOSA 0.8KG</t>
  </si>
  <si>
    <t>DISCO DIAMANTADO DE 9"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</si>
</sst>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3">
    <numFmt numFmtId="164" formatCode="_-&quot;$&quot;\ * #,##0.00_-;\-&quot;$&quot;\ * #,##0.00_-;_-&quot;$&quot;\ * &quot;-&quot;??_-;_-@"/>
    <numFmt numFmtId="165" formatCode="_(&quot;$ &quot;* #,##0.00_);_(&quot;$ &quot;* \(#,##0.00\);_(&quot;$ &quot;* \-??_);_(@_)"/>
    <numFmt numFmtId="166" formatCode="_-* #,##0.00_-;\-* #,##0.00_-;_-* &quot;-&quot;??_-;_-@"/>
    <numFmt numFmtId="167" formatCode="_-&quot;$&quot;\ * #,##0_-;\-&quot;$&quot;\ * #,##0_-;_-&quot;$&quot;\ * &quot;-&quot;_-;_-@"/>
    <numFmt numFmtId="168" formatCode="_-&quot;$&quot;\ * #,##0_-;\-&quot;$&quot;\ * #,##0_-;_-&quot;$&quot;\ * &quot;-&quot;??_-;_-@"/>
    <numFmt numFmtId="169" formatCode="_(* #,##0_);_(* \(#,##0\);_(* &quot;-&quot;??_);_(@_)"/>
    <numFmt numFmtId="170" formatCode="_(&quot;$&quot;* #,##0_);_(&quot;$&quot;* \(#,##0\);_(&quot;$&quot;* &quot;-&quot;??_);_(@_)"/>
    <numFmt numFmtId="171" formatCode="_-* #,##0.0_-;\-* #,##0.0_-;_-* &quot;-&quot;_-;_-@"/>
    <numFmt numFmtId="172" formatCode="_-&quot;$&quot;\ * #,##0.00_-;\-&quot;$&quot;\ * #,##0.00_-;_-&quot;$&quot;\ * &quot;-&quot;_-;_-@"/>
    <numFmt numFmtId="173" formatCode="0.000"/>
    <numFmt numFmtId="174" formatCode="_-&quot;$&quot;\ * #,##0.0_-;\-&quot;$&quot;\ * #,##0.0_-;_-&quot;$&quot;\ * &quot;-&quot;_-;_-@"/>
    <numFmt numFmtId="175" formatCode="&quot;$&quot;\ #,##0"/>
    <numFmt numFmtId="176" formatCode="0.0"/>
  </numFmts>
  <fonts count="27">
    <font>
      <sz val="11.0"/>
      <color theme="1"/>
      <name val="Calibri"/>
      <scheme val="minor"/>
    </font>
    <font>
      <b/>
      <sz val="11.0"/>
      <color theme="1"/>
      <name val="Gill Sans"/>
    </font>
    <font>
      <sz val="10.0"/>
      <color theme="1"/>
      <name val="Verdana"/>
    </font>
    <font>
      <sz val="11.0"/>
      <color theme="1"/>
      <name val="Calibri"/>
    </font>
    <font>
      <sz val="10.0"/>
      <color theme="1"/>
      <name val="Arial"/>
    </font>
    <font>
      <sz val="10.0"/>
      <color theme="1"/>
      <name val="Arial Narrow"/>
    </font>
    <font>
      <b/>
      <sz val="11.0"/>
      <color theme="1"/>
      <name val="Arial Narrow"/>
    </font>
    <font/>
    <font>
      <b/>
      <sz val="12.0"/>
      <color theme="1"/>
      <name val="Arial Narrow"/>
    </font>
    <font>
      <b/>
      <sz val="11.0"/>
      <color theme="1"/>
      <name val="Calibri"/>
    </font>
    <font>
      <b/>
      <sz val="9.0"/>
      <color theme="1"/>
      <name val="Arial Narrow"/>
    </font>
    <font>
      <sz val="12.0"/>
      <color theme="1"/>
      <name val="Arial Narrow"/>
    </font>
    <font>
      <sz val="9.0"/>
      <color theme="1"/>
      <name val="Arial Narrow"/>
    </font>
    <font>
      <b/>
      <sz val="10.0"/>
      <color theme="1"/>
      <name val="Arial Narrow"/>
    </font>
    <font>
      <sz val="11.0"/>
      <color theme="1"/>
      <name val="Arial Narrow"/>
    </font>
    <font>
      <sz val="10.0"/>
      <color theme="0"/>
      <name val="Arial Narrow"/>
    </font>
    <font>
      <sz val="9.0"/>
      <color theme="0"/>
      <name val="Arial Narrow"/>
    </font>
    <font>
      <b/>
      <sz val="14.0"/>
      <color theme="1"/>
      <name val="Arial Narrow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sz val="12.0"/>
      <color theme="1"/>
      <name val="Calibri"/>
    </font>
    <font>
      <b/>
      <sz val="16.0"/>
      <color theme="1"/>
      <name val="Arial Narrow"/>
    </font>
    <font>
      <sz val="14.0"/>
      <color theme="1"/>
      <name val="Arial Narrow"/>
    </font>
    <font>
      <sz val="10.0"/>
      <color theme="1"/>
      <name val="Calibri"/>
    </font>
    <font>
      <sz val="16.0"/>
      <color theme="1"/>
      <name val="Arial Narrow"/>
    </font>
    <font>
      <sz val="11.0"/>
      <color rgb="FF333333"/>
      <name val="Arial Narrow"/>
    </font>
  </fonts>
  <fills count="10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2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hair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1" xfId="0" applyFont="1" applyNumberFormat="1"/>
    <xf borderId="0" fillId="0" fontId="3" numFmtId="0" xfId="0" applyAlignment="1" applyFont="1">
      <alignment horizontal="center"/>
    </xf>
    <xf borderId="0" fillId="0" fontId="3" numFmtId="164" xfId="0" applyFont="1" applyNumberFormat="1"/>
    <xf borderId="0" fillId="0" fontId="3" numFmtId="9" xfId="0" applyAlignment="1" applyFont="1" applyNumberFormat="1">
      <alignment horizontal="center"/>
    </xf>
    <xf borderId="0" fillId="0" fontId="4" numFmtId="165" xfId="0" applyFont="1" applyNumberFormat="1"/>
    <xf borderId="1" fillId="2" fontId="3" numFmtId="166" xfId="0" applyBorder="1" applyFill="1" applyFont="1" applyNumberFormat="1"/>
    <xf borderId="0" fillId="0" fontId="3" numFmtId="0" xfId="0" applyFont="1"/>
    <xf borderId="0" fillId="0" fontId="3" numFmtId="165" xfId="0" applyFont="1" applyNumberFormat="1"/>
    <xf borderId="2" fillId="0" fontId="5" numFmtId="0" xfId="0" applyAlignment="1" applyBorder="1" applyFont="1">
      <alignment horizontal="left" vertical="center"/>
    </xf>
    <xf borderId="0" fillId="0" fontId="4" numFmtId="0" xfId="0" applyAlignment="1" applyFont="1">
      <alignment shrinkToFit="0" vertical="center" wrapText="1"/>
    </xf>
    <xf borderId="0" fillId="0" fontId="5" numFmtId="167" xfId="0" applyAlignment="1" applyFont="1" applyNumberForma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167" xfId="0" applyFont="1" applyNumberFormat="1"/>
    <xf borderId="0" fillId="0" fontId="3" numFmtId="168" xfId="0" applyFont="1" applyNumberFormat="1"/>
    <xf borderId="3" fillId="0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ill="1" applyFont="1">
      <alignment horizontal="left" shrinkToFit="0" vertical="center" wrapText="1"/>
    </xf>
    <xf borderId="5" fillId="0" fontId="7" numFmtId="0" xfId="0" applyBorder="1" applyFont="1"/>
    <xf borderId="6" fillId="0" fontId="7" numFmtId="0" xfId="0" applyBorder="1" applyFont="1"/>
    <xf borderId="3" fillId="3" fontId="6" numFmtId="0" xfId="0" applyAlignment="1" applyBorder="1" applyFont="1">
      <alignment horizontal="left" shrinkToFit="0" vertical="center" wrapText="1"/>
    </xf>
    <xf borderId="3" fillId="3" fontId="8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10" numFmtId="0" xfId="0" applyAlignment="1" applyFont="1">
      <alignment horizontal="center" shrinkToFit="0" vertical="center" wrapText="1"/>
    </xf>
    <xf borderId="7" fillId="0" fontId="11" numFmtId="0" xfId="0" applyAlignment="1" applyBorder="1" applyFont="1">
      <alignment horizontal="left" shrinkToFit="0" vertical="center" wrapText="1"/>
    </xf>
    <xf borderId="7" fillId="0" fontId="7" numFmtId="0" xfId="0" applyBorder="1" applyFont="1"/>
    <xf borderId="0" fillId="0" fontId="12" numFmtId="0" xfId="0" applyAlignment="1" applyFont="1">
      <alignment shrinkToFit="0" wrapText="1"/>
    </xf>
    <xf borderId="0" fillId="0" fontId="12" numFmtId="166" xfId="0" applyAlignment="1" applyFont="1" applyNumberFormat="1">
      <alignment shrinkToFit="0" wrapText="1"/>
    </xf>
    <xf borderId="0" fillId="0" fontId="12" numFmtId="164" xfId="0" applyAlignment="1" applyFont="1" applyNumberFormat="1">
      <alignment shrinkToFit="0" wrapText="1"/>
    </xf>
    <xf borderId="0" fillId="0" fontId="13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0" fillId="0" fontId="5" numFmtId="166" xfId="0" applyAlignment="1" applyFont="1" applyNumberFormat="1">
      <alignment shrinkToFit="0" wrapText="1"/>
    </xf>
    <xf borderId="0" fillId="0" fontId="5" numFmtId="164" xfId="0" applyAlignment="1" applyFont="1" applyNumberFormat="1">
      <alignment shrinkToFit="0" wrapText="1"/>
    </xf>
    <xf borderId="8" fillId="0" fontId="13" numFmtId="0" xfId="0" applyAlignment="1" applyBorder="1" applyFont="1">
      <alignment horizontal="center" shrinkToFit="0" vertical="center" wrapText="1"/>
    </xf>
    <xf borderId="8" fillId="0" fontId="13" numFmtId="166" xfId="0" applyAlignment="1" applyBorder="1" applyFont="1" applyNumberFormat="1">
      <alignment horizontal="center" shrinkToFit="0" vertical="center" wrapText="1"/>
    </xf>
    <xf borderId="8" fillId="0" fontId="13" numFmtId="164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center" vertical="center"/>
    </xf>
    <xf borderId="3" fillId="0" fontId="5" numFmtId="169" xfId="0" applyAlignment="1" applyBorder="1" applyFont="1" applyNumberFormat="1">
      <alignment horizontal="center" vertical="center"/>
    </xf>
    <xf borderId="3" fillId="0" fontId="5" numFmtId="1" xfId="0" applyAlignment="1" applyBorder="1" applyFont="1" applyNumberFormat="1">
      <alignment shrinkToFit="0" vertical="center" wrapText="1"/>
    </xf>
    <xf borderId="3" fillId="0" fontId="5" numFmtId="168" xfId="0" applyAlignment="1" applyBorder="1" applyFont="1" applyNumberForma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9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vertical="center"/>
    </xf>
    <xf borderId="9" fillId="0" fontId="5" numFmtId="169" xfId="0" applyAlignment="1" applyBorder="1" applyFont="1" applyNumberFormat="1">
      <alignment horizontal="center" vertical="center"/>
    </xf>
    <xf borderId="9" fillId="0" fontId="5" numFmtId="1" xfId="0" applyAlignment="1" applyBorder="1" applyFont="1" applyNumberFormat="1">
      <alignment shrinkToFit="0" vertical="center" wrapText="1"/>
    </xf>
    <xf borderId="9" fillId="0" fontId="5" numFmtId="168" xfId="0" applyAlignment="1" applyBorder="1" applyFont="1" applyNumberFormat="1">
      <alignment shrinkToFit="0" vertical="center" wrapText="1"/>
    </xf>
    <xf borderId="9" fillId="0" fontId="3" numFmtId="0" xfId="0" applyBorder="1" applyFont="1"/>
    <xf borderId="9" fillId="0" fontId="5" numFmtId="167" xfId="0" applyAlignment="1" applyBorder="1" applyFont="1" applyNumberForma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vertical="center"/>
    </xf>
    <xf borderId="0" fillId="0" fontId="5" numFmtId="1" xfId="0" applyAlignment="1" applyFont="1" applyNumberFormat="1">
      <alignment shrinkToFit="0" vertical="center" wrapText="1"/>
    </xf>
    <xf borderId="0" fillId="0" fontId="5" numFmtId="168" xfId="0" applyAlignment="1" applyFont="1" applyNumberFormat="1">
      <alignment shrinkToFit="0" vertical="center" wrapText="1"/>
    </xf>
    <xf borderId="0" fillId="0" fontId="5" numFmtId="169" xfId="0" applyAlignment="1" applyFont="1" applyNumberFormat="1">
      <alignment horizontal="center" vertical="center"/>
    </xf>
    <xf borderId="9" fillId="0" fontId="13" numFmtId="0" xfId="0" applyAlignment="1" applyBorder="1" applyFont="1">
      <alignment shrinkToFit="0" vertical="center" wrapText="1"/>
    </xf>
    <xf borderId="9" fillId="0" fontId="6" numFmtId="167" xfId="0" applyAlignment="1" applyBorder="1" applyFont="1" applyNumberFormat="1">
      <alignment shrinkToFit="0" vertical="center" wrapText="1"/>
    </xf>
    <xf borderId="0" fillId="0" fontId="13" numFmtId="0" xfId="0" applyAlignment="1" applyFont="1">
      <alignment shrinkToFit="0" vertical="center" wrapText="1"/>
    </xf>
    <xf borderId="0" fillId="0" fontId="5" numFmtId="166" xfId="0" applyAlignment="1" applyFont="1" applyNumberFormat="1">
      <alignment shrinkToFit="0" vertical="center" wrapText="1"/>
    </xf>
    <xf borderId="0" fillId="0" fontId="5" numFmtId="164" xfId="0" applyAlignment="1" applyFont="1" applyNumberFormat="1">
      <alignment shrinkToFit="0" vertical="center" wrapText="1"/>
    </xf>
    <xf borderId="8" fillId="0" fontId="13" numFmtId="1" xfId="0" applyAlignment="1" applyBorder="1" applyFont="1" applyNumberFormat="1">
      <alignment horizontal="center" shrinkToFit="0" vertical="center" wrapText="1"/>
    </xf>
    <xf borderId="3" fillId="0" fontId="13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3" fillId="0" fontId="5" numFmtId="166" xfId="0" applyAlignment="1" applyBorder="1" applyFont="1" applyNumberFormat="1">
      <alignment horizontal="center" shrinkToFit="0" vertical="center" wrapText="1"/>
    </xf>
    <xf borderId="3" fillId="0" fontId="13" numFmtId="1" xfId="0" applyAlignment="1" applyBorder="1" applyFont="1" applyNumberFormat="1">
      <alignment horizontal="center" shrinkToFit="0" vertical="center" wrapText="1"/>
    </xf>
    <xf borderId="3" fillId="0" fontId="5" numFmtId="164" xfId="0" applyAlignment="1" applyBorder="1" applyFont="1" applyNumberFormat="1">
      <alignment horizontal="center" shrinkToFit="0" vertical="center" wrapText="1"/>
    </xf>
    <xf borderId="3" fillId="0" fontId="14" numFmtId="0" xfId="0" applyAlignment="1" applyBorder="1" applyFont="1">
      <alignment shrinkToFit="0" vertical="center" wrapText="1"/>
    </xf>
    <xf borderId="3" fillId="0" fontId="14" numFmtId="0" xfId="0" applyAlignment="1" applyBorder="1" applyFont="1">
      <alignment horizontal="center"/>
    </xf>
    <xf borderId="3" fillId="0" fontId="14" numFmtId="170" xfId="0" applyBorder="1" applyFont="1" applyNumberFormat="1"/>
    <xf borderId="3" fillId="0" fontId="14" numFmtId="0" xfId="0" applyBorder="1" applyFont="1"/>
    <xf borderId="3" fillId="0" fontId="14" numFmtId="1" xfId="0" applyAlignment="1" applyBorder="1" applyFont="1" applyNumberFormat="1">
      <alignment shrinkToFit="0" vertical="center" wrapText="1"/>
    </xf>
    <xf borderId="3" fillId="0" fontId="14" numFmtId="167" xfId="0" applyBorder="1" applyFont="1" applyNumberFormat="1"/>
    <xf borderId="3" fillId="0" fontId="13" numFmtId="166" xfId="0" applyAlignment="1" applyBorder="1" applyFont="1" applyNumberFormat="1">
      <alignment horizontal="center" shrinkToFit="0" vertical="center" wrapText="1"/>
    </xf>
    <xf borderId="3" fillId="0" fontId="13" numFmtId="164" xfId="0" applyAlignment="1" applyBorder="1" applyFont="1" applyNumberFormat="1">
      <alignment horizontal="center" shrinkToFit="0" vertical="center" wrapText="1"/>
    </xf>
    <xf borderId="3" fillId="0" fontId="3" numFmtId="0" xfId="0" applyBorder="1" applyFont="1"/>
    <xf borderId="3" fillId="0" fontId="3" numFmtId="0" xfId="0" applyAlignment="1" applyBorder="1" applyFont="1">
      <alignment horizontal="center"/>
    </xf>
    <xf borderId="3" fillId="0" fontId="3" numFmtId="164" xfId="0" applyBorder="1" applyFont="1" applyNumberFormat="1"/>
    <xf borderId="3" fillId="0" fontId="3" numFmtId="2" xfId="0" applyBorder="1" applyFont="1" applyNumberFormat="1"/>
    <xf borderId="3" fillId="0" fontId="3" numFmtId="166" xfId="0" applyBorder="1" applyFont="1" applyNumberFormat="1"/>
    <xf borderId="3" fillId="0" fontId="5" numFmtId="171" xfId="0" applyAlignment="1" applyBorder="1" applyFont="1" applyNumberFormat="1">
      <alignment horizontal="center" shrinkToFit="0" vertical="center" wrapText="1"/>
    </xf>
    <xf borderId="3" fillId="0" fontId="5" numFmtId="167" xfId="0" applyAlignment="1" applyBorder="1" applyFont="1" applyNumberFormat="1">
      <alignment shrinkToFit="0" vertical="center" wrapText="1"/>
    </xf>
    <xf borderId="3" fillId="0" fontId="13" numFmtId="0" xfId="0" applyAlignment="1" applyBorder="1" applyFont="1">
      <alignment shrinkToFit="0" vertical="center" wrapText="1"/>
    </xf>
    <xf borderId="3" fillId="0" fontId="6" numFmtId="167" xfId="0" applyAlignment="1" applyBorder="1" applyFont="1" applyNumberFormat="1">
      <alignment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3" fillId="0" fontId="5" numFmtId="167" xfId="0" applyAlignment="1" applyBorder="1" applyFont="1" applyNumberFormat="1">
      <alignment horizontal="center" shrinkToFit="0" vertical="center" wrapText="1"/>
    </xf>
    <xf borderId="3" fillId="0" fontId="5" numFmtId="2" xfId="0" applyAlignment="1" applyBorder="1" applyFont="1" applyNumberFormat="1">
      <alignment horizontal="center" shrinkToFit="0" vertical="center" wrapText="1"/>
    </xf>
    <xf borderId="3" fillId="0" fontId="5" numFmtId="172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shrinkToFit="0" vertical="center" wrapText="1"/>
    </xf>
    <xf borderId="0" fillId="0" fontId="16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0" fillId="0" fontId="8" numFmtId="167" xfId="0" applyAlignment="1" applyFont="1" applyNumberFormat="1">
      <alignment shrinkToFit="0" vertical="center" wrapText="1"/>
    </xf>
    <xf borderId="0" fillId="0" fontId="11" numFmtId="0" xfId="0" applyFont="1"/>
    <xf borderId="4" fillId="4" fontId="8" numFmtId="0" xfId="0" applyAlignment="1" applyBorder="1" applyFill="1" applyFont="1">
      <alignment horizontal="center" shrinkToFit="0" wrapText="1"/>
    </xf>
    <xf borderId="3" fillId="4" fontId="8" numFmtId="167" xfId="0" applyAlignment="1" applyBorder="1" applyFont="1" applyNumberFormat="1">
      <alignment shrinkToFit="0" vertical="center" wrapText="1"/>
    </xf>
    <xf borderId="0" fillId="0" fontId="13" numFmtId="0" xfId="0" applyFont="1"/>
    <xf borderId="0" fillId="0" fontId="5" numFmtId="0" xfId="0" applyFont="1"/>
    <xf borderId="0" fillId="0" fontId="13" numFmtId="0" xfId="0" applyAlignment="1" applyFont="1">
      <alignment horizontal="left"/>
    </xf>
    <xf borderId="8" fillId="0" fontId="5" numFmtId="0" xfId="0" applyBorder="1" applyFont="1"/>
    <xf borderId="12" fillId="0" fontId="13" numFmtId="0" xfId="0" applyAlignment="1" applyBorder="1" applyFont="1">
      <alignment horizontal="center"/>
    </xf>
    <xf borderId="13" fillId="0" fontId="7" numFmtId="0" xfId="0" applyBorder="1" applyFont="1"/>
    <xf borderId="4" fillId="0" fontId="5" numFmtId="0" xfId="0" applyAlignment="1" applyBorder="1" applyFont="1">
      <alignment horizontal="left" shrinkToFit="0" vertical="top" wrapText="1"/>
    </xf>
    <xf borderId="4" fillId="0" fontId="5" numFmtId="0" xfId="0" applyAlignment="1" applyBorder="1" applyFont="1">
      <alignment horizontal="center"/>
    </xf>
    <xf borderId="1" fillId="5" fontId="10" numFmtId="0" xfId="0" applyBorder="1" applyFill="1" applyFont="1"/>
    <xf borderId="0" fillId="0" fontId="14" numFmtId="0" xfId="0" applyAlignment="1" applyFont="1">
      <alignment horizontal="center" vertical="center"/>
    </xf>
    <xf borderId="0" fillId="0" fontId="14" numFmtId="0" xfId="0" applyFont="1"/>
    <xf borderId="1" fillId="5" fontId="14" numFmtId="0" xfId="0" applyBorder="1" applyFont="1"/>
    <xf borderId="0" fillId="0" fontId="17" numFmtId="0" xfId="0" applyAlignment="1" applyFont="1">
      <alignment horizontal="center" vertical="center"/>
    </xf>
    <xf borderId="1" fillId="5" fontId="14" numFmtId="0" xfId="0" applyAlignment="1" applyBorder="1" applyFont="1">
      <alignment horizontal="center" vertical="center"/>
    </xf>
    <xf borderId="1" fillId="5" fontId="14" numFmtId="0" xfId="0" applyAlignment="1" applyBorder="1" applyFont="1">
      <alignment horizontal="left" vertical="center"/>
    </xf>
    <xf borderId="14" fillId="6" fontId="18" numFmtId="0" xfId="0" applyAlignment="1" applyBorder="1" applyFill="1" applyFont="1">
      <alignment horizontal="center" vertical="center"/>
    </xf>
    <xf borderId="15" fillId="6" fontId="18" numFmtId="0" xfId="0" applyAlignment="1" applyBorder="1" applyFont="1">
      <alignment horizontal="center" vertical="center"/>
    </xf>
    <xf borderId="16" fillId="6" fontId="18" numFmtId="0" xfId="0" applyAlignment="1" applyBorder="1" applyFont="1">
      <alignment horizontal="center" vertical="center"/>
    </xf>
    <xf borderId="16" fillId="6" fontId="18" numFmtId="164" xfId="0" applyAlignment="1" applyBorder="1" applyFont="1" applyNumberFormat="1">
      <alignment horizontal="center" vertical="center"/>
    </xf>
    <xf borderId="17" fillId="6" fontId="18" numFmtId="164" xfId="0" applyAlignment="1" applyBorder="1" applyFont="1" applyNumberFormat="1">
      <alignment horizontal="center" vertical="center"/>
    </xf>
    <xf borderId="0" fillId="0" fontId="14" numFmtId="168" xfId="0" applyAlignment="1" applyFont="1" applyNumberFormat="1">
      <alignment horizontal="center" vertical="center"/>
    </xf>
    <xf borderId="18" fillId="0" fontId="19" numFmtId="2" xfId="0" applyAlignment="1" applyBorder="1" applyFont="1" applyNumberFormat="1">
      <alignment horizontal="center" vertical="center"/>
    </xf>
    <xf borderId="19" fillId="0" fontId="19" numFmtId="0" xfId="0" applyAlignment="1" applyBorder="1" applyFont="1">
      <alignment horizontal="left" shrinkToFit="0" vertical="center" wrapText="1"/>
    </xf>
    <xf borderId="19" fillId="0" fontId="19" numFmtId="0" xfId="0" applyAlignment="1" applyBorder="1" applyFont="1">
      <alignment horizontal="center" vertical="center"/>
    </xf>
    <xf borderId="19" fillId="0" fontId="19" numFmtId="1" xfId="0" applyAlignment="1" applyBorder="1" applyFont="1" applyNumberFormat="1">
      <alignment horizontal="center" vertical="center"/>
    </xf>
    <xf borderId="19" fillId="0" fontId="19" numFmtId="168" xfId="0" applyAlignment="1" applyBorder="1" applyFont="1" applyNumberFormat="1">
      <alignment horizontal="center" vertical="center"/>
    </xf>
    <xf borderId="20" fillId="0" fontId="19" numFmtId="168" xfId="0" applyAlignment="1" applyBorder="1" applyFont="1" applyNumberFormat="1">
      <alignment horizontal="center" vertical="center"/>
    </xf>
    <xf borderId="21" fillId="0" fontId="19" numFmtId="2" xfId="0" applyAlignment="1" applyBorder="1" applyFont="1" applyNumberFormat="1">
      <alignment horizontal="center" vertical="center"/>
    </xf>
    <xf borderId="3" fillId="0" fontId="19" numFmtId="0" xfId="0" applyAlignment="1" applyBorder="1" applyFont="1">
      <alignment horizontal="left" shrinkToFit="0" vertical="center" wrapText="1"/>
    </xf>
    <xf borderId="3" fillId="0" fontId="19" numFmtId="0" xfId="0" applyAlignment="1" applyBorder="1" applyFont="1">
      <alignment shrinkToFit="0" vertical="center" wrapText="1"/>
    </xf>
    <xf borderId="3" fillId="0" fontId="19" numFmtId="0" xfId="0" applyAlignment="1" applyBorder="1" applyFont="1">
      <alignment horizontal="center" shrinkToFit="0" vertical="center" wrapText="1"/>
    </xf>
    <xf borderId="3" fillId="0" fontId="19" numFmtId="1" xfId="0" applyAlignment="1" applyBorder="1" applyFont="1" applyNumberFormat="1">
      <alignment horizontal="center" shrinkToFit="0" vertical="center" wrapText="1"/>
    </xf>
    <xf borderId="3" fillId="0" fontId="19" numFmtId="168" xfId="0" applyAlignment="1" applyBorder="1" applyFont="1" applyNumberFormat="1">
      <alignment vertical="center"/>
    </xf>
    <xf borderId="22" fillId="0" fontId="19" numFmtId="168" xfId="0" applyAlignment="1" applyBorder="1" applyFont="1" applyNumberFormat="1">
      <alignment horizontal="center" vertical="center"/>
    </xf>
    <xf borderId="1" fillId="5" fontId="11" numFmtId="0" xfId="0" applyBorder="1" applyFont="1"/>
    <xf borderId="3" fillId="0" fontId="19" numFmtId="0" xfId="0" applyAlignment="1" applyBorder="1" applyFont="1">
      <alignment readingOrder="0" shrinkToFit="0" vertical="center" wrapText="1"/>
    </xf>
    <xf borderId="3" fillId="0" fontId="19" numFmtId="0" xfId="0" applyAlignment="1" applyBorder="1" applyFont="1">
      <alignment horizontal="left" readingOrder="0" shrinkToFit="0" vertical="center" wrapText="1"/>
    </xf>
    <xf borderId="3" fillId="0" fontId="20" numFmtId="0" xfId="0" applyAlignment="1" applyBorder="1" applyFont="1">
      <alignment readingOrder="0" shrinkToFit="0" vertical="center" wrapText="1"/>
    </xf>
    <xf borderId="0" fillId="0" fontId="11" numFmtId="168" xfId="0" applyAlignment="1" applyFont="1" applyNumberFormat="1">
      <alignment horizontal="center" vertical="center"/>
    </xf>
    <xf borderId="0" fillId="0" fontId="21" numFmtId="0" xfId="0" applyFont="1"/>
    <xf borderId="0" fillId="0" fontId="21" numFmtId="168" xfId="0" applyFont="1" applyNumberFormat="1"/>
    <xf borderId="0" fillId="0" fontId="11" numFmtId="168" xfId="0" applyAlignment="1" applyFont="1" applyNumberFormat="1">
      <alignment horizontal="center" shrinkToFit="0" vertical="center" wrapText="1"/>
    </xf>
    <xf borderId="23" fillId="0" fontId="19" numFmtId="2" xfId="0" applyAlignment="1" applyBorder="1" applyFont="1" applyNumberFormat="1">
      <alignment horizontal="center" vertical="center"/>
    </xf>
    <xf borderId="24" fillId="0" fontId="19" numFmtId="0" xfId="0" applyAlignment="1" applyBorder="1" applyFont="1">
      <alignment horizontal="left" shrinkToFit="0" vertical="center" wrapText="1"/>
    </xf>
    <xf borderId="24" fillId="0" fontId="19" numFmtId="0" xfId="0" applyAlignment="1" applyBorder="1" applyFont="1">
      <alignment shrinkToFit="0" vertical="center" wrapText="1"/>
    </xf>
    <xf borderId="24" fillId="0" fontId="19" numFmtId="0" xfId="0" applyAlignment="1" applyBorder="1" applyFont="1">
      <alignment horizontal="center" vertical="center"/>
    </xf>
    <xf borderId="24" fillId="0" fontId="19" numFmtId="1" xfId="0" applyAlignment="1" applyBorder="1" applyFont="1" applyNumberFormat="1">
      <alignment horizontal="center" vertical="center"/>
    </xf>
    <xf borderId="24" fillId="0" fontId="19" numFmtId="168" xfId="0" applyAlignment="1" applyBorder="1" applyFont="1" applyNumberFormat="1">
      <alignment vertical="center"/>
    </xf>
    <xf borderId="25" fillId="0" fontId="19" numFmtId="168" xfId="0" applyAlignment="1" applyBorder="1" applyFont="1" applyNumberFormat="1">
      <alignment horizontal="center" vertical="center"/>
    </xf>
    <xf borderId="1" fillId="5" fontId="19" numFmtId="0" xfId="0" applyAlignment="1" applyBorder="1" applyFont="1">
      <alignment horizontal="center" vertical="center"/>
    </xf>
    <xf borderId="1" fillId="5" fontId="19" numFmtId="0" xfId="0" applyAlignment="1" applyBorder="1" applyFont="1">
      <alignment horizontal="left" vertical="center"/>
    </xf>
    <xf borderId="26" fillId="4" fontId="18" numFmtId="0" xfId="0" applyAlignment="1" applyBorder="1" applyFont="1">
      <alignment horizontal="right" vertical="center"/>
    </xf>
    <xf borderId="27" fillId="4" fontId="18" numFmtId="0" xfId="0" applyBorder="1" applyFont="1"/>
    <xf borderId="28" fillId="4" fontId="18" numFmtId="0" xfId="0" applyBorder="1" applyFont="1"/>
    <xf borderId="29" fillId="4" fontId="18" numFmtId="168" xfId="0" applyBorder="1" applyFont="1" applyNumberFormat="1"/>
    <xf borderId="30" fillId="4" fontId="18" numFmtId="168" xfId="0" applyBorder="1" applyFont="1" applyNumberFormat="1"/>
    <xf borderId="0" fillId="0" fontId="21" numFmtId="167" xfId="0" applyFont="1" applyNumberFormat="1"/>
    <xf borderId="1" fillId="5" fontId="19" numFmtId="9" xfId="0" applyBorder="1" applyFont="1" applyNumberFormat="1"/>
    <xf borderId="31" fillId="0" fontId="19" numFmtId="0" xfId="0" applyAlignment="1" applyBorder="1" applyFont="1">
      <alignment horizontal="right"/>
    </xf>
    <xf borderId="9" fillId="0" fontId="19" numFmtId="0" xfId="0" applyAlignment="1" applyBorder="1" applyFont="1">
      <alignment horizontal="center" vertical="center"/>
    </xf>
    <xf borderId="9" fillId="0" fontId="19" numFmtId="0" xfId="0" applyBorder="1" applyFont="1"/>
    <xf borderId="9" fillId="0" fontId="19" numFmtId="9" xfId="0" applyAlignment="1" applyBorder="1" applyFont="1" applyNumberFormat="1">
      <alignment horizontal="center" vertical="center"/>
    </xf>
    <xf borderId="32" fillId="0" fontId="19" numFmtId="168" xfId="0" applyAlignment="1" applyBorder="1" applyFont="1" applyNumberFormat="1">
      <alignment horizontal="center"/>
    </xf>
    <xf borderId="0" fillId="0" fontId="21" numFmtId="9" xfId="0" applyFont="1" applyNumberFormat="1"/>
    <xf borderId="21" fillId="0" fontId="19" numFmtId="0" xfId="0" applyAlignment="1" applyBorder="1" applyFont="1">
      <alignment horizontal="right"/>
    </xf>
    <xf borderId="3" fillId="0" fontId="19" numFmtId="0" xfId="0" applyAlignment="1" applyBorder="1" applyFont="1">
      <alignment horizontal="center" vertical="center"/>
    </xf>
    <xf borderId="3" fillId="0" fontId="19" numFmtId="0" xfId="0" applyBorder="1" applyFont="1"/>
    <xf borderId="3" fillId="0" fontId="19" numFmtId="9" xfId="0" applyAlignment="1" applyBorder="1" applyFont="1" applyNumberFormat="1">
      <alignment horizontal="center" vertical="center"/>
    </xf>
    <xf borderId="22" fillId="0" fontId="19" numFmtId="168" xfId="0" applyAlignment="1" applyBorder="1" applyFont="1" applyNumberFormat="1">
      <alignment horizontal="center"/>
    </xf>
    <xf borderId="33" fillId="0" fontId="19" numFmtId="0" xfId="0" applyAlignment="1" applyBorder="1" applyFont="1">
      <alignment horizontal="right"/>
    </xf>
    <xf borderId="8" fillId="0" fontId="19" numFmtId="0" xfId="0" applyAlignment="1" applyBorder="1" applyFont="1">
      <alignment horizontal="center" vertical="center"/>
    </xf>
    <xf borderId="8" fillId="0" fontId="19" numFmtId="0" xfId="0" applyBorder="1" applyFont="1"/>
    <xf borderId="8" fillId="0" fontId="19" numFmtId="9" xfId="0" applyAlignment="1" applyBorder="1" applyFont="1" applyNumberFormat="1">
      <alignment horizontal="center" vertical="center"/>
    </xf>
    <xf borderId="34" fillId="0" fontId="19" numFmtId="168" xfId="0" applyAlignment="1" applyBorder="1" applyFont="1" applyNumberFormat="1">
      <alignment horizontal="center"/>
    </xf>
    <xf borderId="35" fillId="4" fontId="19" numFmtId="0" xfId="0" applyAlignment="1" applyBorder="1" applyFont="1">
      <alignment horizontal="right"/>
    </xf>
    <xf borderId="36" fillId="4" fontId="19" numFmtId="0" xfId="0" applyAlignment="1" applyBorder="1" applyFont="1">
      <alignment horizontal="center" vertical="center"/>
    </xf>
    <xf borderId="37" fillId="4" fontId="19" numFmtId="0" xfId="0" applyBorder="1" applyFont="1"/>
    <xf borderId="36" fillId="4" fontId="19" numFmtId="168" xfId="0" applyBorder="1" applyFont="1" applyNumberFormat="1"/>
    <xf borderId="38" fillId="4" fontId="18" numFmtId="168" xfId="0" applyBorder="1" applyFont="1" applyNumberFormat="1"/>
    <xf borderId="39" fillId="0" fontId="19" numFmtId="0" xfId="0" applyAlignment="1" applyBorder="1" applyFont="1">
      <alignment horizontal="right"/>
    </xf>
    <xf borderId="40" fillId="0" fontId="19" numFmtId="0" xfId="0" applyBorder="1" applyFont="1"/>
    <xf borderId="40" fillId="0" fontId="19" numFmtId="168" xfId="0" applyAlignment="1" applyBorder="1" applyFont="1" applyNumberFormat="1">
      <alignment horizontal="center"/>
    </xf>
    <xf borderId="41" fillId="0" fontId="19" numFmtId="168" xfId="0" applyAlignment="1" applyBorder="1" applyFont="1" applyNumberFormat="1">
      <alignment horizontal="center"/>
    </xf>
    <xf borderId="26" fillId="7" fontId="18" numFmtId="0" xfId="0" applyAlignment="1" applyBorder="1" applyFill="1" applyFont="1">
      <alignment horizontal="right"/>
    </xf>
    <xf borderId="28" fillId="7" fontId="18" numFmtId="0" xfId="0" applyAlignment="1" applyBorder="1" applyFont="1">
      <alignment horizontal="center"/>
    </xf>
    <xf borderId="42" fillId="7" fontId="18" numFmtId="0" xfId="0" applyAlignment="1" applyBorder="1" applyFont="1">
      <alignment horizontal="center"/>
    </xf>
    <xf borderId="43" fillId="7" fontId="18" numFmtId="168" xfId="0" applyAlignment="1" applyBorder="1" applyFont="1" applyNumberFormat="1">
      <alignment horizontal="center"/>
    </xf>
    <xf borderId="44" fillId="0" fontId="7" numFmtId="0" xfId="0" applyBorder="1" applyFont="1"/>
    <xf borderId="0" fillId="0" fontId="22" numFmtId="0" xfId="0" applyAlignment="1" applyFont="1">
      <alignment horizontal="center"/>
    </xf>
    <xf borderId="3" fillId="0" fontId="6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left" vertical="center"/>
    </xf>
    <xf borderId="3" fillId="3" fontId="6" numFmtId="0" xfId="0" applyAlignment="1" applyBorder="1" applyFont="1">
      <alignment horizontal="left" vertical="center"/>
    </xf>
    <xf borderId="3" fillId="3" fontId="8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2" numFmtId="0" xfId="0" applyFont="1"/>
    <xf borderId="0" fillId="0" fontId="12" numFmtId="166" xfId="0" applyFont="1" applyNumberFormat="1"/>
    <xf borderId="0" fillId="0" fontId="12" numFmtId="164" xfId="0" applyFont="1" applyNumberFormat="1"/>
    <xf borderId="0" fillId="0" fontId="5" numFmtId="166" xfId="0" applyFont="1" applyNumberFormat="1"/>
    <xf borderId="0" fillId="0" fontId="5" numFmtId="164" xfId="0" applyFont="1" applyNumberFormat="1"/>
    <xf borderId="3" fillId="0" fontId="13" numFmtId="0" xfId="0" applyAlignment="1" applyBorder="1" applyFont="1">
      <alignment horizontal="center" vertical="center"/>
    </xf>
    <xf borderId="8" fillId="0" fontId="13" numFmtId="0" xfId="0" applyAlignment="1" applyBorder="1" applyFont="1">
      <alignment horizontal="center" vertical="center"/>
    </xf>
    <xf borderId="3" fillId="0" fontId="13" numFmtId="166" xfId="0" applyAlignment="1" applyBorder="1" applyFont="1" applyNumberFormat="1">
      <alignment horizontal="center" vertical="center"/>
    </xf>
    <xf borderId="3" fillId="0" fontId="13" numFmtId="164" xfId="0" applyAlignment="1" applyBorder="1" applyFont="1" applyNumberFormat="1">
      <alignment horizontal="center" vertical="center"/>
    </xf>
    <xf borderId="45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46" fillId="0" fontId="5" numFmtId="0" xfId="0" applyAlignment="1" applyBorder="1" applyFont="1">
      <alignment horizontal="center" vertical="center"/>
    </xf>
    <xf borderId="8" fillId="0" fontId="5" numFmtId="169" xfId="0" applyAlignment="1" applyBorder="1" applyFont="1" applyNumberFormat="1">
      <alignment horizontal="center" vertical="center"/>
    </xf>
    <xf borderId="8" fillId="0" fontId="5" numFmtId="0" xfId="0" applyAlignment="1" applyBorder="1" applyFont="1">
      <alignment horizontal="center" vertical="center"/>
    </xf>
    <xf borderId="8" fillId="0" fontId="5" numFmtId="1" xfId="0" applyAlignment="1" applyBorder="1" applyFont="1" applyNumberFormat="1">
      <alignment vertical="center"/>
    </xf>
    <xf borderId="8" fillId="0" fontId="5" numFmtId="0" xfId="0" applyAlignment="1" applyBorder="1" applyFont="1">
      <alignment vertical="center"/>
    </xf>
    <xf borderId="8" fillId="0" fontId="5" numFmtId="168" xfId="0" applyAlignment="1" applyBorder="1" applyFont="1" applyNumberFormat="1">
      <alignment vertical="center"/>
    </xf>
    <xf borderId="4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3" fillId="5" fontId="5" numFmtId="167" xfId="0" applyAlignment="1" applyBorder="1" applyFont="1" applyNumberFormat="1">
      <alignment horizontal="left" vertical="center"/>
    </xf>
    <xf borderId="3" fillId="5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vertical="center"/>
    </xf>
    <xf borderId="6" fillId="0" fontId="5" numFmtId="0" xfId="0" applyAlignment="1" applyBorder="1" applyFont="1">
      <alignment horizontal="center" vertical="center"/>
    </xf>
    <xf borderId="3" fillId="0" fontId="5" numFmtId="173" xfId="0" applyAlignment="1" applyBorder="1" applyFont="1" applyNumberFormat="1">
      <alignment horizontal="center" vertical="center"/>
    </xf>
    <xf borderId="3" fillId="0" fontId="5" numFmtId="1" xfId="0" applyAlignment="1" applyBorder="1" applyFont="1" applyNumberFormat="1">
      <alignment vertical="center"/>
    </xf>
    <xf borderId="0" fillId="0" fontId="5" numFmtId="0" xfId="0" applyAlignment="1" applyFont="1">
      <alignment vertical="center"/>
    </xf>
    <xf borderId="0" fillId="0" fontId="5" numFmtId="1" xfId="0" applyAlignment="1" applyFont="1" applyNumberFormat="1">
      <alignment vertical="center"/>
    </xf>
    <xf borderId="9" fillId="0" fontId="13" numFmtId="0" xfId="0" applyAlignment="1" applyBorder="1" applyFont="1">
      <alignment vertical="center"/>
    </xf>
    <xf borderId="9" fillId="0" fontId="6" numFmtId="174" xfId="0" applyAlignment="1" applyBorder="1" applyFont="1" applyNumberFormat="1">
      <alignment vertical="center"/>
    </xf>
    <xf borderId="0" fillId="0" fontId="13" numFmtId="0" xfId="0" applyAlignment="1" applyFont="1">
      <alignment vertical="center"/>
    </xf>
    <xf borderId="0" fillId="0" fontId="5" numFmtId="166" xfId="0" applyAlignment="1" applyFont="1" applyNumberFormat="1">
      <alignment vertical="center"/>
    </xf>
    <xf borderId="0" fillId="0" fontId="5" numFmtId="164" xfId="0" applyAlignment="1" applyFont="1" applyNumberFormat="1">
      <alignment vertical="center"/>
    </xf>
    <xf borderId="8" fillId="0" fontId="13" numFmtId="166" xfId="0" applyAlignment="1" applyBorder="1" applyFont="1" applyNumberFormat="1">
      <alignment horizontal="center" vertical="center"/>
    </xf>
    <xf borderId="8" fillId="0" fontId="13" numFmtId="1" xfId="0" applyAlignment="1" applyBorder="1" applyFont="1" applyNumberFormat="1">
      <alignment horizontal="center" vertical="center"/>
    </xf>
    <xf borderId="8" fillId="0" fontId="13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left" vertical="center"/>
    </xf>
    <xf borderId="3" fillId="0" fontId="3" numFmtId="0" xfId="0" applyAlignment="1" applyBorder="1" applyFont="1">
      <alignment horizontal="center" vertical="center"/>
    </xf>
    <xf borderId="3" fillId="0" fontId="5" numFmtId="167" xfId="0" applyAlignment="1" applyBorder="1" applyFont="1" applyNumberFormat="1">
      <alignment horizontal="left" vertical="center"/>
    </xf>
    <xf borderId="3" fillId="0" fontId="5" numFmtId="2" xfId="0" applyAlignment="1" applyBorder="1" applyFont="1" applyNumberFormat="1">
      <alignment horizontal="center" vertical="center"/>
    </xf>
    <xf borderId="3" fillId="0" fontId="3" numFmtId="167" xfId="0" applyBorder="1" applyFont="1" applyNumberFormat="1"/>
    <xf borderId="3" fillId="0" fontId="4" numFmtId="0" xfId="0" applyAlignment="1" applyBorder="1" applyFont="1">
      <alignment vertical="center"/>
    </xf>
    <xf borderId="3" fillId="0" fontId="5" numFmtId="0" xfId="0" applyAlignment="1" applyBorder="1" applyFont="1">
      <alignment horizontal="left" vertical="center"/>
    </xf>
    <xf borderId="47" fillId="0" fontId="5" numFmtId="0" xfId="0" applyAlignment="1" applyBorder="1" applyFont="1">
      <alignment horizontal="center" vertical="center"/>
    </xf>
    <xf borderId="48" fillId="0" fontId="5" numFmtId="0" xfId="0" applyAlignment="1" applyBorder="1" applyFont="1">
      <alignment horizontal="center" vertical="center"/>
    </xf>
    <xf borderId="3" fillId="0" fontId="13" numFmtId="0" xfId="0" applyAlignment="1" applyBorder="1" applyFont="1">
      <alignment vertical="center"/>
    </xf>
    <xf borderId="3" fillId="0" fontId="6" numFmtId="167" xfId="0" applyAlignment="1" applyBorder="1" applyFont="1" applyNumberFormat="1">
      <alignment vertical="center"/>
    </xf>
    <xf borderId="3" fillId="0" fontId="13" numFmtId="1" xfId="0" applyAlignment="1" applyBorder="1" applyFont="1" applyNumberFormat="1">
      <alignment horizontal="center" vertical="center"/>
    </xf>
    <xf borderId="3" fillId="0" fontId="5" numFmtId="171" xfId="0" applyAlignment="1" applyBorder="1" applyFont="1" applyNumberFormat="1">
      <alignment horizontal="center" vertical="center"/>
    </xf>
    <xf borderId="3" fillId="0" fontId="5" numFmtId="168" xfId="0" applyAlignment="1" applyBorder="1" applyFont="1" applyNumberFormat="1">
      <alignment vertical="center"/>
    </xf>
    <xf borderId="3" fillId="0" fontId="5" numFmtId="167" xfId="0" applyAlignment="1" applyBorder="1" applyFont="1" applyNumberFormat="1">
      <alignment vertical="center"/>
    </xf>
    <xf borderId="11" fillId="0" fontId="5" numFmtId="0" xfId="0" applyAlignment="1" applyBorder="1" applyFont="1">
      <alignment horizontal="center" vertical="center"/>
    </xf>
    <xf borderId="3" fillId="0" fontId="5" numFmtId="167" xfId="0" applyAlignment="1" applyBorder="1" applyFont="1" applyNumberFormat="1">
      <alignment horizontal="center" vertical="center"/>
    </xf>
    <xf borderId="3" fillId="0" fontId="5" numFmtId="172" xfId="0" applyAlignment="1" applyBorder="1" applyFont="1" applyNumberFormat="1">
      <alignment horizontal="center" vertical="center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8" numFmtId="0" xfId="0" applyFont="1"/>
    <xf borderId="0" fillId="0" fontId="8" numFmtId="167" xfId="0" applyAlignment="1" applyFont="1" applyNumberFormat="1">
      <alignment vertical="center"/>
    </xf>
    <xf borderId="4" fillId="4" fontId="8" numFmtId="0" xfId="0" applyAlignment="1" applyBorder="1" applyFont="1">
      <alignment horizontal="center"/>
    </xf>
    <xf borderId="3" fillId="4" fontId="17" numFmtId="167" xfId="0" applyAlignment="1" applyBorder="1" applyFont="1" applyNumberFormat="1">
      <alignment vertical="center"/>
    </xf>
    <xf borderId="4" fillId="0" fontId="5" numFmtId="0" xfId="0" applyAlignment="1" applyBorder="1" applyFont="1">
      <alignment horizontal="left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22" numFmtId="0" xfId="0" applyAlignment="1" applyFont="1">
      <alignment shrinkToFit="0" vertical="center" wrapText="1"/>
    </xf>
    <xf borderId="0" fillId="0" fontId="12" numFmtId="0" xfId="0" applyAlignment="1" applyFont="1">
      <alignment horizontal="left" shrinkToFit="0" vertical="center" wrapText="1"/>
    </xf>
    <xf borderId="0" fillId="0" fontId="14" numFmtId="175" xfId="0" applyAlignment="1" applyFont="1" applyNumberFormat="1">
      <alignment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3" numFmtId="166" xfId="0" applyAlignment="1" applyFont="1" applyNumberFormat="1">
      <alignment horizontal="center" shrinkToFit="0" vertical="center" wrapText="1"/>
    </xf>
    <xf borderId="0" fillId="0" fontId="13" numFmtId="164" xfId="0" applyAlignment="1" applyFont="1" applyNumberForma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7" fillId="0" fontId="12" numFmtId="0" xfId="0" applyAlignment="1" applyBorder="1" applyFont="1">
      <alignment horizontal="left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1" xfId="0" applyAlignment="1" applyBorder="1" applyFont="1" applyNumberFormat="1">
      <alignment shrinkToFit="0" vertical="center" wrapText="1"/>
    </xf>
    <xf borderId="8" fillId="0" fontId="5" numFmtId="0" xfId="0" applyAlignment="1" applyBorder="1" applyFont="1">
      <alignment shrinkToFit="0" vertical="center" wrapText="1"/>
    </xf>
    <xf borderId="8" fillId="0" fontId="5" numFmtId="168" xfId="0" applyAlignment="1" applyBorder="1" applyFont="1" applyNumberFormat="1">
      <alignment shrinkToFit="0" vertical="center" wrapText="1"/>
    </xf>
    <xf borderId="3" fillId="0" fontId="5" numFmtId="173" xfId="0" applyAlignment="1" applyBorder="1" applyFont="1" applyNumberFormat="1">
      <alignment horizontal="center" shrinkToFit="0" vertical="center" wrapText="1"/>
    </xf>
    <xf borderId="3" fillId="0" fontId="5" numFmtId="167" xfId="0" applyAlignment="1" applyBorder="1" applyFont="1" applyNumberFormat="1">
      <alignment horizontal="left" shrinkToFit="0" vertical="center" wrapText="1"/>
    </xf>
    <xf borderId="0" fillId="0" fontId="14" numFmtId="167" xfId="0" applyAlignment="1" applyFont="1" applyNumberFormat="1">
      <alignment shrinkToFit="0" vertical="center" wrapText="1"/>
    </xf>
    <xf borderId="3" fillId="0" fontId="4" numFmtId="0" xfId="0" applyAlignment="1" applyBorder="1" applyFont="1">
      <alignment horizontal="left" shrinkToFit="0" vertical="center" wrapText="1"/>
    </xf>
    <xf borderId="3" fillId="0" fontId="4" numFmtId="0" xfId="0" applyAlignment="1" applyBorder="1" applyFont="1">
      <alignment shrinkToFit="0" vertical="center" wrapText="1"/>
    </xf>
    <xf borderId="0" fillId="0" fontId="11" numFmtId="168" xfId="0" applyFont="1" applyNumberFormat="1"/>
    <xf borderId="0" fillId="0" fontId="11" numFmtId="2" xfId="0" applyFont="1" applyNumberFormat="1"/>
    <xf borderId="3" fillId="4" fontId="17" numFmtId="167" xfId="0" applyAlignment="1" applyBorder="1" applyFont="1" applyNumberFormat="1">
      <alignment shrinkToFit="0" vertical="center" wrapText="1"/>
    </xf>
    <xf borderId="1" fillId="8" fontId="11" numFmtId="0" xfId="0" applyBorder="1" applyFill="1" applyFont="1"/>
    <xf borderId="1" fillId="8" fontId="23" numFmtId="2" xfId="0" applyBorder="1" applyFont="1" applyNumberFormat="1"/>
    <xf borderId="46" fillId="0" fontId="13" numFmtId="0" xfId="0" applyAlignment="1" applyBorder="1" applyFont="1">
      <alignment horizontal="center" shrinkToFit="0" vertical="center" wrapText="1"/>
    </xf>
    <xf borderId="3" fillId="0" fontId="24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3" fillId="5" fontId="5" numFmtId="2" xfId="0" applyAlignment="1" applyBorder="1" applyFont="1" applyNumberFormat="1">
      <alignment horizontal="center" shrinkToFit="0" vertical="center" wrapText="1"/>
    </xf>
    <xf borderId="3" fillId="0" fontId="17" numFmtId="0" xfId="0" applyAlignment="1" applyBorder="1" applyFont="1">
      <alignment horizontal="center" shrinkToFit="0" vertical="center" wrapText="1"/>
    </xf>
    <xf borderId="4" fillId="3" fontId="17" numFmtId="0" xfId="0" applyAlignment="1" applyBorder="1" applyFont="1">
      <alignment horizontal="left" shrinkToFit="0" vertical="center" wrapText="1"/>
    </xf>
    <xf borderId="3" fillId="3" fontId="17" numFmtId="0" xfId="0" applyAlignment="1" applyBorder="1" applyFont="1">
      <alignment horizontal="left" shrinkToFit="0" vertical="center" wrapText="1"/>
    </xf>
    <xf borderId="3" fillId="3" fontId="17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1"/>
    </xf>
    <xf borderId="7" fillId="0" fontId="25" numFmtId="0" xfId="0" applyAlignment="1" applyBorder="1" applyFont="1">
      <alignment horizontal="left" shrinkToFit="0" vertical="center" wrapText="1"/>
    </xf>
    <xf borderId="9" fillId="0" fontId="6" numFmtId="168" xfId="0" applyAlignment="1" applyBorder="1" applyFont="1" applyNumberFormat="1">
      <alignment shrinkToFit="0" vertical="center" wrapText="1"/>
    </xf>
    <xf borderId="8" fillId="0" fontId="13" numFmtId="168" xfId="0" applyAlignment="1" applyBorder="1" applyFont="1" applyNumberFormat="1">
      <alignment horizontal="center" shrinkToFit="0" vertical="center" wrapText="1"/>
    </xf>
    <xf borderId="9" fillId="0" fontId="24" numFmtId="0" xfId="0" applyAlignment="1" applyBorder="1" applyFont="1">
      <alignment horizontal="center" vertical="center"/>
    </xf>
    <xf borderId="9" fillId="0" fontId="4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center" vertical="center"/>
    </xf>
    <xf borderId="9" fillId="0" fontId="5" numFmtId="173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168" xfId="0" applyAlignment="1" applyBorder="1" applyFont="1" applyNumberFormat="1">
      <alignment shrinkToFit="0" vertical="center" wrapText="1"/>
    </xf>
    <xf borderId="3" fillId="0" fontId="13" numFmtId="168" xfId="0" applyAlignment="1" applyBorder="1" applyFont="1" applyNumberFormat="1">
      <alignment horizontal="center" shrinkToFit="0" vertical="center" wrapText="1"/>
    </xf>
    <xf borderId="0" fillId="0" fontId="8" numFmtId="168" xfId="0" applyAlignment="1" applyFont="1" applyNumberFormat="1">
      <alignment shrinkToFit="0" vertical="center" wrapText="1"/>
    </xf>
    <xf borderId="3" fillId="4" fontId="17" numFmtId="168" xfId="0" applyAlignment="1" applyBorder="1" applyFont="1" applyNumberFormat="1">
      <alignment shrinkToFit="0" vertical="center" wrapText="1"/>
    </xf>
    <xf borderId="3" fillId="9" fontId="6" numFmtId="0" xfId="0" applyAlignment="1" applyBorder="1" applyFill="1" applyFont="1">
      <alignment horizontal="center" shrinkToFit="0" vertical="center" wrapText="1"/>
    </xf>
    <xf borderId="8" fillId="0" fontId="5" numFmtId="176" xfId="0" applyAlignment="1" applyBorder="1" applyFont="1" applyNumberFormat="1">
      <alignment horizontal="center" shrinkToFit="0" vertical="center" wrapText="1"/>
    </xf>
    <xf borderId="3" fillId="0" fontId="4" numFmtId="0" xfId="0" applyAlignment="1" applyBorder="1" applyFont="1">
      <alignment horizontal="left" readingOrder="0" shrinkToFit="0" vertical="center" wrapText="1"/>
    </xf>
    <xf borderId="3" fillId="5" fontId="3" numFmtId="0" xfId="0" applyAlignment="1" applyBorder="1" applyFont="1">
      <alignment horizontal="center" vertical="center"/>
    </xf>
    <xf borderId="3" fillId="5" fontId="5" numFmtId="167" xfId="0" applyAlignment="1" applyBorder="1" applyFont="1" applyNumberFormat="1">
      <alignment horizontal="left" shrinkToFit="0" vertical="center" wrapText="1"/>
    </xf>
    <xf borderId="3" fillId="5" fontId="5" numFmtId="173" xfId="0" applyAlignment="1" applyBorder="1" applyFont="1" applyNumberFormat="1">
      <alignment horizontal="center" shrinkToFit="0" vertical="center" wrapText="1"/>
    </xf>
    <xf borderId="11" fillId="0" fontId="4" numFmtId="165" xfId="0" applyAlignment="1" applyBorder="1" applyFont="1" applyNumberFormat="1">
      <alignment horizontal="left" shrinkToFit="0" vertical="center" wrapText="1"/>
    </xf>
    <xf borderId="3" fillId="8" fontId="5" numFmtId="167" xfId="0" applyAlignment="1" applyBorder="1" applyFont="1" applyNumberFormat="1">
      <alignment horizontal="left" shrinkToFit="0" vertical="center" wrapText="1"/>
    </xf>
    <xf borderId="1" fillId="8" fontId="11" numFmtId="2" xfId="0" applyBorder="1" applyFont="1" applyNumberFormat="1"/>
    <xf borderId="1" fillId="8" fontId="23" numFmtId="164" xfId="0" applyBorder="1" applyFont="1" applyNumberFormat="1"/>
    <xf borderId="49" fillId="0" fontId="5" numFmtId="0" xfId="0" applyAlignment="1" applyBorder="1" applyFont="1">
      <alignment shrinkToFit="0" vertical="center" wrapText="1"/>
    </xf>
    <xf borderId="50" fillId="8" fontId="13" numFmtId="166" xfId="0" applyAlignment="1" applyBorder="1" applyFont="1" applyNumberFormat="1">
      <alignment horizontal="center" shrinkToFit="0" vertical="center" wrapText="1"/>
    </xf>
    <xf borderId="50" fillId="8" fontId="13" numFmtId="0" xfId="0" applyAlignment="1" applyBorder="1" applyFont="1">
      <alignment horizontal="center" shrinkToFit="0" vertical="center" wrapText="1"/>
    </xf>
    <xf borderId="3" fillId="8" fontId="14" numFmtId="170" xfId="0" applyBorder="1" applyFont="1" applyNumberFormat="1"/>
    <xf borderId="3" fillId="8" fontId="14" numFmtId="0" xfId="0" applyAlignment="1" applyBorder="1" applyFont="1">
      <alignment horizontal="center"/>
    </xf>
    <xf borderId="3" fillId="0" fontId="26" numFmtId="0" xfId="0" applyAlignment="1" applyBorder="1" applyFont="1">
      <alignment shrinkToFit="0" vertical="center" wrapText="1"/>
    </xf>
    <xf borderId="3" fillId="8" fontId="14" numFmtId="164" xfId="0" applyBorder="1" applyFont="1" applyNumberFormat="1"/>
    <xf borderId="3" fillId="8" fontId="14" numFmtId="173" xfId="0" applyAlignment="1" applyBorder="1" applyFont="1" applyNumberFormat="1">
      <alignment horizontal="center"/>
    </xf>
    <xf borderId="3" fillId="0" fontId="14" numFmtId="0" xfId="0" applyAlignment="1" applyBorder="1" applyFont="1">
      <alignment horizontal="left" shrinkToFit="0" vertical="center" wrapText="1"/>
    </xf>
    <xf borderId="3" fillId="0" fontId="14" numFmtId="0" xfId="0" applyAlignment="1" applyBorder="1" applyFont="1">
      <alignment horizontal="center" vertical="center"/>
    </xf>
    <xf borderId="3" fillId="0" fontId="14" numFmtId="167" xfId="0" applyAlignment="1" applyBorder="1" applyFont="1" applyNumberFormat="1">
      <alignment horizontal="left" shrinkToFit="0" vertical="center" wrapText="1"/>
    </xf>
    <xf borderId="3" fillId="0" fontId="14" numFmtId="173" xfId="0" applyAlignment="1" applyBorder="1" applyFont="1" applyNumberFormat="1">
      <alignment horizontal="center" shrinkToFit="0" vertical="center" wrapText="1"/>
    </xf>
    <xf borderId="3" fillId="0" fontId="3" numFmtId="2" xfId="0" applyAlignment="1" applyBorder="1" applyFont="1" applyNumberFormat="1">
      <alignment horizontal="center"/>
    </xf>
    <xf borderId="6" fillId="0" fontId="5" numFmtId="2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vertical="center"/>
    </xf>
    <xf borderId="9" fillId="0" fontId="5" numFmtId="172" xfId="0" applyAlignment="1" applyBorder="1" applyFont="1" applyNumberFormat="1">
      <alignment horizontal="center" shrinkToFit="0" vertical="center" wrapText="1"/>
    </xf>
    <xf borderId="49" fillId="0" fontId="3" numFmtId="0" xfId="0" applyBorder="1" applyFont="1"/>
    <xf borderId="51" fillId="0" fontId="5" numFmtId="0" xfId="0" applyAlignment="1" applyBorder="1" applyFont="1">
      <alignment horizontal="center" vertical="center"/>
    </xf>
    <xf borderId="49" fillId="0" fontId="5" numFmtId="167" xfId="0" applyAlignment="1" applyBorder="1" applyFont="1" applyNumberFormat="1">
      <alignment horizontal="left" shrinkToFit="0" vertical="center" wrapText="1"/>
    </xf>
    <xf borderId="49" fillId="0" fontId="5" numFmtId="1" xfId="0" applyAlignment="1" applyBorder="1" applyFont="1" applyNumberFormat="1">
      <alignment shrinkToFit="0" vertical="center" wrapText="1"/>
    </xf>
    <xf borderId="49" fillId="0" fontId="5" numFmtId="168" xfId="0" applyAlignment="1" applyBorder="1" applyFont="1" applyNumberFormat="1">
      <alignment shrinkToFit="0" vertical="center" wrapText="1"/>
    </xf>
    <xf borderId="0" fillId="0" fontId="11" numFmtId="167" xfId="0" applyFont="1" applyNumberFormat="1"/>
    <xf borderId="1" fillId="8" fontId="17" numFmtId="0" xfId="0" applyBorder="1" applyFont="1"/>
    <xf borderId="52" fillId="4" fontId="9" numFmtId="0" xfId="0" applyAlignment="1" applyBorder="1" applyFont="1">
      <alignment horizontal="center" shrinkToFit="0" vertical="center" wrapText="1"/>
    </xf>
    <xf borderId="53" fillId="0" fontId="7" numFmtId="0" xfId="0" applyBorder="1" applyFont="1"/>
    <xf borderId="54" fillId="0" fontId="7" numFmtId="0" xfId="0" applyBorder="1" applyFont="1"/>
    <xf borderId="35" fillId="0" fontId="9" numFmtId="0" xfId="0" applyAlignment="1" applyBorder="1" applyFont="1">
      <alignment horizontal="center"/>
    </xf>
    <xf borderId="54" fillId="0" fontId="9" numFmtId="0" xfId="0" applyAlignment="1" applyBorder="1" applyFont="1">
      <alignment horizontal="center"/>
    </xf>
    <xf borderId="55" fillId="0" fontId="9" numFmtId="0" xfId="0" applyAlignment="1" applyBorder="1" applyFont="1">
      <alignment horizontal="center" readingOrder="0"/>
    </xf>
    <xf borderId="56" fillId="0" fontId="9" numFmtId="0" xfId="0" applyAlignment="1" applyBorder="1" applyFont="1">
      <alignment horizontal="center" readingOrder="0"/>
    </xf>
    <xf borderId="57" fillId="0" fontId="9" numFmtId="0" xfId="0" applyAlignment="1" applyBorder="1" applyFont="1">
      <alignment horizontal="center" readingOrder="0"/>
    </xf>
    <xf borderId="58" fillId="0" fontId="9" numFmtId="0" xfId="0" applyAlignment="1" applyBorder="1" applyFont="1">
      <alignment horizontal="center"/>
    </xf>
    <xf borderId="21" fillId="0" fontId="3" numFmtId="0" xfId="0" applyAlignment="1" applyBorder="1" applyFont="1">
      <alignment horizontal="center" readingOrder="0"/>
    </xf>
    <xf borderId="6" fillId="0" fontId="3" numFmtId="0" xfId="0" applyBorder="1" applyFont="1"/>
    <xf borderId="4" fillId="0" fontId="9" numFmtId="164" xfId="0" applyBorder="1" applyFont="1" applyNumberFormat="1"/>
    <xf borderId="22" fillId="0" fontId="9" numFmtId="164" xfId="0" applyBorder="1" applyFont="1" applyNumberFormat="1"/>
    <xf borderId="21" fillId="5" fontId="3" numFmtId="0" xfId="0" applyAlignment="1" applyBorder="1" applyFont="1">
      <alignment horizontal="center" readingOrder="0"/>
    </xf>
    <xf borderId="59" fillId="5" fontId="3" numFmtId="0" xfId="0" applyBorder="1" applyFont="1"/>
    <xf borderId="3" fillId="5" fontId="3" numFmtId="164" xfId="0" applyBorder="1" applyFont="1" applyNumberFormat="1"/>
    <xf borderId="4" fillId="5" fontId="9" numFmtId="164" xfId="0" applyBorder="1" applyFont="1" applyNumberFormat="1"/>
    <xf borderId="22" fillId="5" fontId="9" numFmtId="164" xfId="0" applyBorder="1" applyFont="1" applyNumberFormat="1"/>
    <xf borderId="21" fillId="8" fontId="3" numFmtId="0" xfId="0" applyAlignment="1" applyBorder="1" applyFont="1">
      <alignment horizontal="center" readingOrder="0"/>
    </xf>
    <xf borderId="6" fillId="0" fontId="3" numFmtId="0" xfId="0" applyAlignment="1" applyBorder="1" applyFont="1">
      <alignment readingOrder="0"/>
    </xf>
    <xf borderId="3" fillId="0" fontId="3" numFmtId="164" xfId="0" applyAlignment="1" applyBorder="1" applyFont="1" applyNumberFormat="1">
      <alignment readingOrder="0"/>
    </xf>
    <xf borderId="23" fillId="0" fontId="3" numFmtId="0" xfId="0" applyAlignment="1" applyBorder="1" applyFont="1">
      <alignment horizontal="center" readingOrder="0"/>
    </xf>
    <xf borderId="60" fillId="0" fontId="3" numFmtId="0" xfId="0" applyBorder="1" applyFont="1"/>
    <xf borderId="24" fillId="0" fontId="3" numFmtId="164" xfId="0" applyBorder="1" applyFont="1" applyNumberFormat="1"/>
    <xf borderId="24" fillId="0" fontId="3" numFmtId="164" xfId="0" applyAlignment="1" applyBorder="1" applyFont="1" applyNumberFormat="1">
      <alignment readingOrder="0"/>
    </xf>
    <xf borderId="61" fillId="0" fontId="9" numFmtId="164" xfId="0" applyBorder="1" applyFont="1" applyNumberFormat="1"/>
    <xf borderId="25" fillId="0" fontId="9" numFmtId="164" xfId="0" applyBorder="1" applyFont="1" applyNumberFormat="1"/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9</xdr:row>
      <xdr:rowOff>257175</xdr:rowOff>
    </xdr:from>
    <xdr:ext cx="942975" cy="190500"/>
    <xdr:sp>
      <xdr:nvSpPr>
        <xdr:cNvPr id="3" name="Shape 3"/>
        <xdr:cNvSpPr/>
      </xdr:nvSpPr>
      <xdr:spPr>
        <a:xfrm>
          <a:off x="4879275" y="3689513"/>
          <a:ext cx="933450" cy="1809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14"/>
    <col customWidth="1" min="2" max="2" width="16.86"/>
    <col customWidth="1" min="3" max="3" width="16.43"/>
    <col customWidth="1" min="4" max="4" width="11.43"/>
    <col customWidth="1" min="5" max="5" width="20.86"/>
    <col customWidth="1" min="6" max="6" width="15.29"/>
    <col customWidth="1" min="7" max="7" width="10.71"/>
    <col customWidth="1" min="8" max="8" width="19.29"/>
    <col customWidth="1" min="9" max="9" width="10.71"/>
    <col customWidth="1" min="10" max="10" width="19.86"/>
    <col customWidth="1" min="11" max="12" width="10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</row>
    <row r="2">
      <c r="A2" s="1"/>
      <c r="B2" s="2"/>
      <c r="C2" s="2"/>
      <c r="D2" s="1"/>
      <c r="E2" s="2"/>
      <c r="F2" s="2" t="s">
        <v>6</v>
      </c>
    </row>
    <row r="4">
      <c r="A4" s="3" t="s">
        <v>7</v>
      </c>
      <c r="B4" s="4">
        <v>1.1</v>
      </c>
      <c r="C4" s="5">
        <f t="shared" ref="C4:C5" si="1">(1160000+140606)*B4</f>
        <v>1430666.6</v>
      </c>
      <c r="D4" s="6">
        <v>1.673</v>
      </c>
      <c r="E4" s="5">
        <f t="shared" ref="E4:E5" si="2">C4*D4</f>
        <v>2393505.222</v>
      </c>
      <c r="F4" s="5">
        <f t="shared" ref="F4:F5" si="3">E4/240</f>
        <v>9972.938424</v>
      </c>
      <c r="H4" s="7">
        <v>79793.86996538879</v>
      </c>
      <c r="J4" s="8">
        <f t="shared" ref="J4:J5" si="4">H4*30</f>
        <v>2393816.099</v>
      </c>
      <c r="L4" s="9">
        <f t="shared" ref="L4:L5" si="5">C4/J4</f>
        <v>0.5976510061</v>
      </c>
    </row>
    <row r="5">
      <c r="A5" s="3" t="s">
        <v>8</v>
      </c>
      <c r="B5" s="4">
        <v>1.5</v>
      </c>
      <c r="C5" s="5">
        <f t="shared" si="1"/>
        <v>1950909</v>
      </c>
      <c r="D5" s="6">
        <v>1.755</v>
      </c>
      <c r="E5" s="5">
        <f t="shared" si="2"/>
        <v>3423845.295</v>
      </c>
      <c r="F5" s="5">
        <f t="shared" si="3"/>
        <v>14266.02206</v>
      </c>
      <c r="H5" s="10">
        <v>114239.29276524959</v>
      </c>
      <c r="J5" s="8">
        <f t="shared" si="4"/>
        <v>3427178.783</v>
      </c>
      <c r="L5" s="9">
        <f t="shared" si="5"/>
        <v>0.5692463462</v>
      </c>
    </row>
    <row r="8">
      <c r="A8" s="11" t="s">
        <v>9</v>
      </c>
      <c r="F8" s="5">
        <f>(F5)+(F4*2)</f>
        <v>34211.89891</v>
      </c>
    </row>
    <row r="10">
      <c r="A10" s="11" t="s">
        <v>10</v>
      </c>
      <c r="F10" s="5">
        <f>F4*2</f>
        <v>19945.87685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hidden="1" min="1" max="1" width="5.71"/>
    <col customWidth="1" hidden="1" min="2" max="2" width="11.71"/>
    <col customWidth="1" min="3" max="3" width="8.29"/>
    <col customWidth="1" min="4" max="4" width="56.0"/>
    <col customWidth="1" min="5" max="5" width="6.71"/>
    <col customWidth="1" min="6" max="6" width="12.0"/>
    <col customWidth="1" min="7" max="7" width="13.29"/>
    <col customWidth="1" min="8" max="8" width="12.29"/>
    <col customWidth="1" min="9" max="9" width="17.86"/>
    <col customWidth="1" min="10" max="10" width="16.71"/>
    <col customWidth="1" min="11" max="11" width="12.43"/>
    <col customWidth="1" min="12" max="12" width="15.71"/>
    <col customWidth="1" min="13" max="22" width="12.43"/>
  </cols>
  <sheetData>
    <row r="1" ht="15.75" customHeight="1">
      <c r="A1" s="52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ht="15.75" customHeight="1">
      <c r="A2" s="59"/>
      <c r="C2" s="184" t="s">
        <v>99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ht="15.75" customHeight="1">
      <c r="A3" s="257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ht="29.25" customHeight="1">
      <c r="A4" s="260"/>
      <c r="C4" s="18" t="s">
        <v>20</v>
      </c>
      <c r="D4" s="19" t="str">
        <f>'CONSOLIDADO CON MANTO '!D12</f>
        <v>SUMINITRO INSTALACIÓN  DE  MORTERO IMPERMEABILIZADO PARA PLACA DE CUBIERTA , CON UN ESPESOR VARIABLE DE HASTA 0.5CM</v>
      </c>
      <c r="E4" s="20"/>
      <c r="F4" s="20"/>
      <c r="G4" s="21"/>
      <c r="H4" s="22"/>
      <c r="I4" s="18" t="s">
        <v>22</v>
      </c>
      <c r="J4" s="23" t="s">
        <v>68</v>
      </c>
      <c r="K4" s="254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ht="43.5" customHeight="1">
      <c r="A5" s="260"/>
      <c r="C5" s="25" t="s">
        <v>24</v>
      </c>
      <c r="D5" s="261" t="str">
        <f>'CONSOLIDADO CON MANTO '!E12</f>
        <v>Pendiantado en mortero 1:4 impermeabilizado con sika 101 o similar, para placa de cubierta (incluye suministro)</v>
      </c>
      <c r="E5" s="27"/>
      <c r="F5" s="27"/>
      <c r="G5" s="27"/>
      <c r="H5" s="27"/>
      <c r="I5" s="27"/>
      <c r="J5" s="27"/>
      <c r="K5" s="254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ht="15.75" customHeight="1">
      <c r="A6" s="260"/>
      <c r="C6" s="28"/>
      <c r="D6" s="28"/>
      <c r="E6" s="28"/>
      <c r="F6" s="29"/>
      <c r="G6" s="28"/>
      <c r="H6" s="28"/>
      <c r="I6" s="28"/>
      <c r="J6" s="30"/>
      <c r="K6" s="256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ht="15.75" customHeight="1">
      <c r="A7" s="52"/>
      <c r="C7" s="31" t="s">
        <v>25</v>
      </c>
      <c r="D7" s="31" t="s">
        <v>26</v>
      </c>
      <c r="E7" s="32"/>
      <c r="F7" s="33"/>
      <c r="G7" s="32"/>
      <c r="H7" s="32"/>
      <c r="I7" s="32"/>
      <c r="J7" s="34"/>
      <c r="K7" s="256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ht="31.5" customHeight="1">
      <c r="A8" s="59"/>
      <c r="C8" s="63" t="s">
        <v>27</v>
      </c>
      <c r="D8" s="35" t="s">
        <v>28</v>
      </c>
      <c r="E8" s="63" t="s">
        <v>12</v>
      </c>
      <c r="F8" s="74" t="s">
        <v>29</v>
      </c>
      <c r="G8" s="63" t="s">
        <v>30</v>
      </c>
      <c r="H8" s="63"/>
      <c r="I8" s="63" t="s">
        <v>31</v>
      </c>
      <c r="J8" s="75" t="s">
        <v>32</v>
      </c>
      <c r="K8" s="256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ht="15.75" customHeight="1">
      <c r="A9" s="257"/>
      <c r="B9" s="9" t="s">
        <v>109</v>
      </c>
      <c r="C9" s="262" t="s">
        <v>102</v>
      </c>
      <c r="D9" s="39" t="s">
        <v>33</v>
      </c>
      <c r="E9" s="201" t="s">
        <v>34</v>
      </c>
      <c r="F9" s="202">
        <f>J28</f>
        <v>17106</v>
      </c>
      <c r="G9" s="263">
        <v>0.05</v>
      </c>
      <c r="H9" s="264"/>
      <c r="I9" s="265"/>
      <c r="J9" s="266">
        <f t="shared" ref="J9:J10" si="1">ROUND(G9*F9,0)</f>
        <v>855</v>
      </c>
      <c r="K9" s="256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ht="15.75" customHeight="1">
      <c r="A10" s="44"/>
      <c r="C10" s="207"/>
      <c r="D10" s="39" t="s">
        <v>110</v>
      </c>
      <c r="E10" s="40" t="s">
        <v>36</v>
      </c>
      <c r="F10" s="41">
        <v>96000.0</v>
      </c>
      <c r="G10" s="267">
        <f>1/16</f>
        <v>0.0625</v>
      </c>
      <c r="H10" s="42"/>
      <c r="I10" s="39"/>
      <c r="J10" s="43">
        <f t="shared" si="1"/>
        <v>6000</v>
      </c>
      <c r="K10" s="256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</row>
    <row r="11" ht="15.75" customHeight="1">
      <c r="A11" s="52"/>
      <c r="C11" s="45"/>
      <c r="D11" s="76"/>
      <c r="E11" s="212"/>
      <c r="F11" s="268"/>
      <c r="G11" s="39"/>
      <c r="H11" s="42"/>
      <c r="I11" s="39"/>
      <c r="J11" s="266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</row>
    <row r="12" ht="15.75" customHeight="1">
      <c r="A12" s="52"/>
      <c r="C12" s="52"/>
      <c r="D12" s="52"/>
      <c r="E12" s="52"/>
      <c r="F12" s="56"/>
      <c r="G12" s="52"/>
      <c r="H12" s="54"/>
      <c r="I12" s="83" t="s">
        <v>37</v>
      </c>
      <c r="J12" s="58">
        <f>SUM(J9:J11)</f>
        <v>6855</v>
      </c>
      <c r="K12" s="269"/>
      <c r="L12" s="275"/>
      <c r="M12" s="275"/>
      <c r="N12" s="275"/>
      <c r="O12" s="275"/>
      <c r="P12" s="93"/>
      <c r="Q12" s="93"/>
      <c r="R12" s="93"/>
      <c r="S12" s="93"/>
      <c r="T12" s="93"/>
      <c r="U12" s="93"/>
      <c r="V12" s="93"/>
    </row>
    <row r="13" ht="15.75" customHeight="1">
      <c r="A13" s="59"/>
      <c r="C13" s="59" t="s">
        <v>38</v>
      </c>
      <c r="D13" s="59" t="s">
        <v>39</v>
      </c>
      <c r="E13" s="52"/>
      <c r="F13" s="60"/>
      <c r="G13" s="52"/>
      <c r="H13" s="54"/>
      <c r="I13" s="52"/>
      <c r="J13" s="61"/>
      <c r="K13" s="269"/>
      <c r="L13" s="275"/>
      <c r="M13" s="275"/>
      <c r="N13" s="275"/>
      <c r="O13" s="275"/>
      <c r="P13" s="93"/>
      <c r="Q13" s="93"/>
      <c r="R13" s="93"/>
      <c r="S13" s="93"/>
      <c r="T13" s="93"/>
      <c r="U13" s="93"/>
      <c r="V13" s="93"/>
    </row>
    <row r="14" ht="33.75" customHeight="1">
      <c r="A14" s="257"/>
      <c r="C14" s="35" t="s">
        <v>27</v>
      </c>
      <c r="D14" s="35" t="s">
        <v>28</v>
      </c>
      <c r="E14" s="35" t="s">
        <v>12</v>
      </c>
      <c r="F14" s="36" t="s">
        <v>29</v>
      </c>
      <c r="G14" s="35" t="s">
        <v>30</v>
      </c>
      <c r="H14" s="62"/>
      <c r="I14" s="35" t="s">
        <v>31</v>
      </c>
      <c r="J14" s="37" t="s">
        <v>32</v>
      </c>
      <c r="K14" s="269"/>
      <c r="L14" s="275"/>
      <c r="M14" s="275"/>
      <c r="N14" s="275"/>
      <c r="O14" s="275"/>
      <c r="P14" s="93"/>
      <c r="Q14" s="93"/>
      <c r="R14" s="93"/>
      <c r="S14" s="93"/>
      <c r="T14" s="93"/>
      <c r="U14" s="93"/>
      <c r="V14" s="93"/>
    </row>
    <row r="15" ht="15.75" customHeight="1">
      <c r="A15" s="44"/>
      <c r="B15" s="9" t="s">
        <v>109</v>
      </c>
      <c r="C15" s="38" t="s">
        <v>125</v>
      </c>
      <c r="D15" s="301" t="s">
        <v>126</v>
      </c>
      <c r="E15" s="227" t="s">
        <v>17</v>
      </c>
      <c r="F15" s="268">
        <f>MATERIALES!E5</f>
        <v>18000</v>
      </c>
      <c r="G15" s="280">
        <v>0.5</v>
      </c>
      <c r="H15" s="42"/>
      <c r="I15" s="76"/>
      <c r="J15" s="266">
        <f t="shared" ref="J15:J16" si="2">ROUND(G15*F15,0)</f>
        <v>9000</v>
      </c>
      <c r="K15" s="269"/>
      <c r="L15" s="275"/>
      <c r="M15" s="275"/>
      <c r="N15" s="275"/>
      <c r="O15" s="275"/>
      <c r="P15" s="93"/>
      <c r="Q15" s="93"/>
      <c r="R15" s="93"/>
      <c r="S15" s="93"/>
      <c r="T15" s="93"/>
      <c r="U15" s="93"/>
      <c r="V15" s="93"/>
    </row>
    <row r="16">
      <c r="A16" s="44"/>
      <c r="C16" s="38" t="s">
        <v>127</v>
      </c>
      <c r="D16" s="271" t="s">
        <v>14</v>
      </c>
      <c r="E16" s="227" t="s">
        <v>15</v>
      </c>
      <c r="F16" s="306">
        <v>595760.55</v>
      </c>
      <c r="G16" s="267">
        <v>0.05</v>
      </c>
      <c r="H16" s="42"/>
      <c r="I16" s="64"/>
      <c r="J16" s="266">
        <f t="shared" si="2"/>
        <v>29788</v>
      </c>
      <c r="K16" s="269"/>
      <c r="L16" s="275"/>
      <c r="M16" s="275"/>
      <c r="N16" s="275"/>
      <c r="O16" s="275"/>
      <c r="P16" s="93"/>
      <c r="Q16" s="93"/>
      <c r="R16" s="93"/>
      <c r="S16" s="93"/>
      <c r="T16" s="93"/>
      <c r="U16" s="93"/>
      <c r="V16" s="93"/>
    </row>
    <row r="17" ht="15.75" customHeight="1">
      <c r="A17" s="52"/>
      <c r="C17" s="40"/>
      <c r="D17" s="162"/>
      <c r="E17" s="227"/>
      <c r="F17" s="268"/>
      <c r="G17" s="87"/>
      <c r="H17" s="42"/>
      <c r="I17" s="76"/>
      <c r="J17" s="230"/>
      <c r="K17" s="93"/>
      <c r="L17" s="275"/>
      <c r="M17" s="275"/>
      <c r="N17" s="275"/>
      <c r="O17" s="275"/>
      <c r="P17" s="93"/>
      <c r="Q17" s="93"/>
      <c r="R17" s="93"/>
      <c r="S17" s="93"/>
      <c r="T17" s="93"/>
      <c r="U17" s="93"/>
      <c r="V17" s="93"/>
    </row>
    <row r="18" ht="15.75" customHeight="1">
      <c r="A18" s="28"/>
      <c r="C18" s="52"/>
      <c r="E18" s="52"/>
      <c r="F18" s="60"/>
      <c r="G18" s="52"/>
      <c r="H18" s="54"/>
      <c r="I18" s="83" t="s">
        <v>37</v>
      </c>
      <c r="J18" s="84">
        <f>SUM(J15:J17)</f>
        <v>38788</v>
      </c>
      <c r="K18" s="269"/>
      <c r="L18" s="275"/>
      <c r="M18" s="275"/>
      <c r="N18" s="275"/>
      <c r="O18" s="275"/>
      <c r="P18" s="93"/>
      <c r="Q18" s="93"/>
      <c r="R18" s="93"/>
      <c r="S18" s="93"/>
      <c r="T18" s="93"/>
      <c r="U18" s="93"/>
      <c r="V18" s="93"/>
    </row>
    <row r="19" ht="17.25" customHeight="1">
      <c r="A19" s="28"/>
      <c r="C19" s="59" t="s">
        <v>45</v>
      </c>
      <c r="D19" s="59" t="s">
        <v>46</v>
      </c>
      <c r="E19" s="52"/>
      <c r="F19" s="60"/>
      <c r="G19" s="52"/>
      <c r="H19" s="54"/>
      <c r="I19" s="52"/>
      <c r="J19" s="61"/>
      <c r="K19" s="269"/>
      <c r="L19" s="275"/>
      <c r="M19" s="275"/>
      <c r="N19" s="275"/>
      <c r="O19" s="275"/>
      <c r="P19" s="93"/>
      <c r="Q19" s="93"/>
      <c r="R19" s="93"/>
      <c r="S19" s="93"/>
      <c r="T19" s="93"/>
      <c r="U19" s="93"/>
      <c r="V19" s="93"/>
    </row>
    <row r="20" ht="31.5" customHeight="1">
      <c r="A20" s="96"/>
      <c r="C20" s="63" t="s">
        <v>27</v>
      </c>
      <c r="D20" s="63" t="s">
        <v>28</v>
      </c>
      <c r="E20" s="63" t="s">
        <v>12</v>
      </c>
      <c r="F20" s="74" t="s">
        <v>29</v>
      </c>
      <c r="G20" s="63" t="s">
        <v>30</v>
      </c>
      <c r="H20" s="66"/>
      <c r="I20" s="63" t="s">
        <v>31</v>
      </c>
      <c r="J20" s="75" t="s">
        <v>32</v>
      </c>
      <c r="K20" s="269"/>
      <c r="L20" s="275"/>
      <c r="M20" s="275"/>
      <c r="N20" s="275"/>
      <c r="O20" s="275"/>
      <c r="P20" s="93"/>
      <c r="Q20" s="93"/>
      <c r="R20" s="93"/>
      <c r="S20" s="93"/>
      <c r="T20" s="93"/>
      <c r="U20" s="93"/>
      <c r="V20" s="93"/>
    </row>
    <row r="21" ht="15.75" customHeight="1">
      <c r="A21" s="96"/>
      <c r="C21" s="38"/>
      <c r="D21" s="64"/>
      <c r="E21" s="40"/>
      <c r="F21" s="268"/>
      <c r="G21" s="87"/>
      <c r="H21" s="42"/>
      <c r="I21" s="81"/>
      <c r="J21" s="43"/>
      <c r="K21" s="269"/>
      <c r="L21" s="275"/>
      <c r="M21" s="275"/>
      <c r="N21" s="275"/>
      <c r="O21" s="275"/>
      <c r="P21" s="93"/>
      <c r="Q21" s="93"/>
      <c r="R21" s="93"/>
      <c r="S21" s="93"/>
      <c r="T21" s="93"/>
      <c r="U21" s="93"/>
      <c r="V21" s="93"/>
    </row>
    <row r="22" ht="15.75" customHeight="1">
      <c r="A22" s="96"/>
      <c r="C22" s="39"/>
      <c r="D22" s="39"/>
      <c r="E22" s="39"/>
      <c r="F22" s="82"/>
      <c r="G22" s="39"/>
      <c r="H22" s="42"/>
      <c r="I22" s="39"/>
      <c r="J22" s="43">
        <v>0.0</v>
      </c>
      <c r="K22" s="93"/>
      <c r="L22" s="275"/>
      <c r="M22" s="275"/>
      <c r="N22" s="275"/>
      <c r="O22" s="275"/>
      <c r="P22" s="93"/>
      <c r="Q22" s="93"/>
      <c r="R22" s="93"/>
      <c r="S22" s="93"/>
      <c r="T22" s="93"/>
      <c r="U22" s="93"/>
      <c r="V22" s="93"/>
    </row>
    <row r="23" ht="15.75" customHeight="1">
      <c r="A23" s="96"/>
      <c r="C23" s="52"/>
      <c r="D23" s="52"/>
      <c r="E23" s="52"/>
      <c r="F23" s="60"/>
      <c r="G23" s="60"/>
      <c r="H23" s="54"/>
      <c r="I23" s="83" t="s">
        <v>37</v>
      </c>
      <c r="J23" s="84">
        <f>SUM(J21)</f>
        <v>0</v>
      </c>
      <c r="K23" s="269"/>
      <c r="L23" s="275"/>
      <c r="M23" s="275"/>
      <c r="N23" s="275"/>
      <c r="O23" s="275"/>
      <c r="P23" s="93"/>
      <c r="Q23" s="93"/>
      <c r="R23" s="93"/>
      <c r="S23" s="93"/>
      <c r="T23" s="93"/>
      <c r="U23" s="93"/>
      <c r="V23" s="93"/>
    </row>
    <row r="24" ht="15.75" customHeight="1">
      <c r="A24" s="93"/>
      <c r="C24" s="59" t="s">
        <v>47</v>
      </c>
      <c r="D24" s="59" t="s">
        <v>48</v>
      </c>
      <c r="E24" s="52"/>
      <c r="F24" s="60"/>
      <c r="G24" s="60"/>
      <c r="H24" s="54"/>
      <c r="I24" s="52"/>
      <c r="J24" s="61"/>
      <c r="K24" s="269"/>
      <c r="L24" s="275"/>
      <c r="M24" s="275"/>
      <c r="N24" s="275"/>
      <c r="O24" s="275"/>
      <c r="P24" s="93"/>
      <c r="Q24" s="93"/>
      <c r="R24" s="93"/>
      <c r="S24" s="93"/>
      <c r="T24" s="93"/>
      <c r="U24" s="93"/>
      <c r="V24" s="93"/>
    </row>
    <row r="25" ht="30.75" customHeight="1">
      <c r="A25" s="93"/>
      <c r="C25" s="63" t="s">
        <v>27</v>
      </c>
      <c r="D25" s="63" t="s">
        <v>28</v>
      </c>
      <c r="E25" s="63" t="s">
        <v>12</v>
      </c>
      <c r="F25" s="74" t="s">
        <v>106</v>
      </c>
      <c r="G25" s="63" t="s">
        <v>30</v>
      </c>
      <c r="H25" s="66"/>
      <c r="I25" s="63" t="s">
        <v>50</v>
      </c>
      <c r="J25" s="75" t="s">
        <v>32</v>
      </c>
      <c r="K25" s="269"/>
      <c r="L25" s="275"/>
      <c r="M25" s="275"/>
      <c r="N25" s="275"/>
      <c r="O25" s="275"/>
      <c r="P25" s="93"/>
      <c r="Q25" s="93"/>
      <c r="R25" s="93"/>
      <c r="S25" s="93"/>
      <c r="T25" s="93"/>
      <c r="U25" s="93"/>
      <c r="V25" s="93"/>
    </row>
    <row r="26" ht="26.25" customHeight="1">
      <c r="A26" s="93"/>
      <c r="C26" s="85" t="s">
        <v>107</v>
      </c>
      <c r="D26" s="11" t="s">
        <v>9</v>
      </c>
      <c r="E26" s="15" t="s">
        <v>128</v>
      </c>
      <c r="F26" s="86">
        <f>'M DE O'!F8</f>
        <v>34211.89891</v>
      </c>
      <c r="G26" s="87">
        <v>1.0</v>
      </c>
      <c r="H26" s="42"/>
      <c r="I26" s="280">
        <v>0.5</v>
      </c>
      <c r="J26" s="266">
        <f>ROUND(G26*F26*I26,0)</f>
        <v>17106</v>
      </c>
      <c r="K26" s="269"/>
      <c r="L26" s="275"/>
      <c r="M26" s="275"/>
      <c r="N26" s="275"/>
      <c r="O26" s="275"/>
      <c r="P26" s="93"/>
      <c r="Q26" s="93"/>
      <c r="R26" s="93"/>
      <c r="S26" s="93"/>
      <c r="T26" s="93"/>
      <c r="U26" s="93"/>
      <c r="V26" s="93"/>
    </row>
    <row r="27" ht="15.75" customHeight="1">
      <c r="A27" s="93"/>
      <c r="C27" s="38"/>
      <c r="D27" s="64"/>
      <c r="E27" s="40"/>
      <c r="F27" s="88"/>
      <c r="G27" s="87"/>
      <c r="H27" s="42"/>
      <c r="I27" s="87"/>
      <c r="J27" s="43"/>
      <c r="K27" s="93"/>
      <c r="L27" s="275"/>
      <c r="M27" s="275"/>
      <c r="N27" s="275"/>
      <c r="O27" s="275"/>
      <c r="P27" s="93"/>
      <c r="Q27" s="93"/>
      <c r="R27" s="93"/>
      <c r="S27" s="93"/>
      <c r="T27" s="93"/>
      <c r="U27" s="93"/>
      <c r="V27" s="93"/>
    </row>
    <row r="28" ht="15.75" customHeight="1">
      <c r="A28" s="93"/>
      <c r="C28" s="52"/>
      <c r="D28" s="89" t="s">
        <v>52</v>
      </c>
      <c r="E28" s="89">
        <v>1.0</v>
      </c>
      <c r="F28" s="60"/>
      <c r="G28" s="52"/>
      <c r="H28" s="52"/>
      <c r="I28" s="83" t="s">
        <v>37</v>
      </c>
      <c r="J28" s="84">
        <f>SUM(J26:J27)</f>
        <v>17106</v>
      </c>
      <c r="K28" s="93"/>
      <c r="L28" s="307"/>
      <c r="M28" s="275"/>
      <c r="N28" s="275"/>
      <c r="O28" s="275"/>
      <c r="P28" s="93"/>
      <c r="Q28" s="93"/>
      <c r="R28" s="93"/>
      <c r="S28" s="93"/>
      <c r="T28" s="93"/>
      <c r="U28" s="93"/>
      <c r="V28" s="93"/>
    </row>
    <row r="29" ht="15.75" customHeight="1">
      <c r="A29" s="93"/>
      <c r="C29" s="28"/>
      <c r="D29" s="90"/>
      <c r="E29" s="90"/>
      <c r="F29" s="29"/>
      <c r="G29" s="28"/>
      <c r="H29" s="28"/>
      <c r="I29" s="91"/>
      <c r="J29" s="92"/>
      <c r="K29" s="269"/>
      <c r="L29" s="275"/>
      <c r="M29" s="275"/>
      <c r="N29" s="275"/>
      <c r="O29" s="275"/>
      <c r="P29" s="93"/>
      <c r="Q29" s="93"/>
      <c r="R29" s="93"/>
      <c r="S29" s="93"/>
      <c r="T29" s="93"/>
      <c r="U29" s="93"/>
      <c r="V29" s="93"/>
    </row>
    <row r="30" ht="15.75" customHeight="1">
      <c r="A30" s="93"/>
      <c r="C30" s="28"/>
      <c r="D30" s="93"/>
      <c r="E30" s="93"/>
      <c r="F30" s="29"/>
      <c r="G30" s="94" t="s">
        <v>53</v>
      </c>
      <c r="H30" s="20"/>
      <c r="I30" s="21"/>
      <c r="J30" s="274">
        <f>J28+J23+J18+J12</f>
        <v>62749</v>
      </c>
      <c r="K30" s="97"/>
      <c r="L30" s="275"/>
      <c r="M30" s="275"/>
      <c r="N30" s="275"/>
      <c r="O30" s="275"/>
      <c r="P30" s="93"/>
      <c r="Q30" s="93"/>
      <c r="R30" s="93"/>
      <c r="S30" s="93"/>
      <c r="T30" s="93"/>
      <c r="U30" s="93"/>
      <c r="V30" s="93"/>
    </row>
    <row r="31" ht="15.75" customHeight="1">
      <c r="A31" s="93"/>
      <c r="C31" s="96"/>
      <c r="D31" s="97"/>
      <c r="E31" s="98"/>
      <c r="F31" s="93"/>
      <c r="G31" s="98"/>
      <c r="H31" s="98"/>
      <c r="I31" s="97"/>
      <c r="J31" s="98"/>
      <c r="K31" s="97"/>
      <c r="L31" s="275"/>
      <c r="M31" s="275"/>
      <c r="N31" s="275"/>
      <c r="O31" s="275"/>
      <c r="P31" s="93"/>
      <c r="Q31" s="93"/>
      <c r="R31" s="93"/>
      <c r="S31" s="93"/>
      <c r="T31" s="93"/>
      <c r="U31" s="93"/>
      <c r="V31" s="93"/>
    </row>
    <row r="32" ht="15.75" customHeight="1">
      <c r="A32" s="93"/>
      <c r="C32" s="96"/>
      <c r="D32" s="99" t="s">
        <v>54</v>
      </c>
      <c r="E32" s="100"/>
      <c r="F32" s="101"/>
      <c r="G32" s="101"/>
      <c r="H32" s="101"/>
      <c r="I32" s="101"/>
      <c r="J32" s="101"/>
      <c r="K32" s="97"/>
      <c r="L32" s="275"/>
      <c r="M32" s="275"/>
      <c r="N32" s="275"/>
      <c r="O32" s="275"/>
      <c r="P32" s="93"/>
      <c r="Q32" s="93"/>
      <c r="R32" s="93"/>
      <c r="S32" s="93"/>
      <c r="T32" s="93"/>
      <c r="U32" s="93"/>
      <c r="V32" s="93"/>
    </row>
    <row r="33" ht="15.75" customHeight="1">
      <c r="A33" s="93"/>
      <c r="C33" s="96"/>
      <c r="D33" s="250"/>
      <c r="E33" s="20"/>
      <c r="F33" s="20"/>
      <c r="G33" s="20"/>
      <c r="H33" s="20"/>
      <c r="I33" s="20"/>
      <c r="J33" s="21"/>
      <c r="K33" s="97"/>
      <c r="L33" s="275"/>
      <c r="M33" s="275"/>
      <c r="N33" s="275"/>
      <c r="O33" s="275"/>
      <c r="P33" s="93"/>
      <c r="Q33" s="93"/>
      <c r="R33" s="93"/>
      <c r="S33" s="93"/>
      <c r="T33" s="93"/>
      <c r="U33" s="93"/>
      <c r="V33" s="93"/>
    </row>
    <row r="34" ht="15.75" customHeight="1">
      <c r="A34" s="93"/>
      <c r="C34" s="96"/>
      <c r="D34" s="103"/>
      <c r="E34" s="20"/>
      <c r="F34" s="20"/>
      <c r="G34" s="20"/>
      <c r="H34" s="20"/>
      <c r="I34" s="20"/>
      <c r="J34" s="21"/>
      <c r="K34" s="93"/>
      <c r="L34" s="275"/>
      <c r="M34" s="275"/>
      <c r="N34" s="275"/>
      <c r="O34" s="275"/>
      <c r="P34" s="93"/>
      <c r="Q34" s="93"/>
      <c r="R34" s="93"/>
      <c r="S34" s="93"/>
      <c r="T34" s="93"/>
      <c r="U34" s="93"/>
      <c r="V34" s="93"/>
    </row>
    <row r="35" ht="15.75" customHeight="1">
      <c r="A35" s="93"/>
      <c r="C35" s="93"/>
      <c r="D35" s="93"/>
      <c r="E35" s="93"/>
      <c r="F35" s="93"/>
      <c r="G35" s="93"/>
      <c r="H35" s="93"/>
      <c r="I35" s="93"/>
      <c r="J35" s="93"/>
      <c r="K35" s="93"/>
      <c r="L35" s="275"/>
      <c r="M35" s="275"/>
      <c r="N35" s="275"/>
      <c r="O35" s="275"/>
      <c r="P35" s="93"/>
      <c r="Q35" s="93"/>
      <c r="R35" s="93"/>
      <c r="S35" s="93"/>
      <c r="T35" s="93"/>
      <c r="U35" s="93"/>
      <c r="V35" s="93"/>
    </row>
    <row r="36" ht="30.75" customHeight="1">
      <c r="A36" s="93"/>
      <c r="K36" s="93"/>
      <c r="L36" s="308"/>
      <c r="M36" s="275"/>
      <c r="N36" s="275"/>
      <c r="O36" s="275"/>
      <c r="P36" s="93"/>
      <c r="Q36" s="93"/>
      <c r="R36" s="93"/>
      <c r="S36" s="93"/>
      <c r="T36" s="93"/>
      <c r="U36" s="93"/>
      <c r="V36" s="93"/>
    </row>
    <row r="37" ht="15.75" customHeight="1">
      <c r="A37" s="93"/>
      <c r="L37" s="275"/>
      <c r="M37" s="275"/>
      <c r="N37" s="275"/>
      <c r="O37" s="275"/>
      <c r="P37" s="93"/>
      <c r="Q37" s="93"/>
      <c r="R37" s="93"/>
      <c r="S37" s="93"/>
      <c r="T37" s="93"/>
      <c r="U37" s="93"/>
      <c r="V37" s="93"/>
    </row>
    <row r="38" ht="15.75" customHeight="1">
      <c r="A38" s="93"/>
      <c r="C38" s="93"/>
      <c r="D38" s="93"/>
      <c r="E38" s="93"/>
      <c r="F38" s="93"/>
      <c r="G38" s="93"/>
      <c r="H38" s="93"/>
      <c r="I38" s="93"/>
      <c r="J38" s="93"/>
      <c r="L38" s="275"/>
      <c r="M38" s="275"/>
      <c r="N38" s="275"/>
      <c r="O38" s="275"/>
      <c r="P38" s="93"/>
      <c r="Q38" s="93"/>
      <c r="R38" s="93"/>
      <c r="S38" s="93"/>
      <c r="T38" s="93"/>
      <c r="U38" s="93"/>
      <c r="V38" s="93"/>
    </row>
    <row r="39" ht="15.75" customHeight="1">
      <c r="A39" s="93"/>
      <c r="C39" s="93"/>
      <c r="D39" s="93"/>
      <c r="E39" s="93"/>
      <c r="F39" s="93"/>
      <c r="G39" s="93"/>
      <c r="H39" s="93"/>
      <c r="I39" s="93"/>
      <c r="J39" s="93"/>
      <c r="L39" s="275"/>
      <c r="M39" s="275"/>
      <c r="N39" s="275"/>
      <c r="O39" s="275"/>
      <c r="P39" s="93"/>
      <c r="Q39" s="93"/>
      <c r="R39" s="93"/>
      <c r="S39" s="93"/>
      <c r="T39" s="93"/>
      <c r="U39" s="93"/>
      <c r="V39" s="93"/>
    </row>
    <row r="40" ht="15.75" customHeight="1">
      <c r="A40" s="93"/>
      <c r="C40" s="93"/>
      <c r="D40" s="93"/>
      <c r="E40" s="93"/>
      <c r="F40" s="93"/>
      <c r="G40" s="93"/>
      <c r="H40" s="93"/>
      <c r="I40" s="93"/>
      <c r="J40" s="93"/>
      <c r="L40" s="275"/>
      <c r="M40" s="275"/>
      <c r="N40" s="275"/>
      <c r="O40" s="275"/>
      <c r="P40" s="93"/>
      <c r="Q40" s="93"/>
      <c r="R40" s="93"/>
      <c r="S40" s="93"/>
      <c r="T40" s="93"/>
      <c r="U40" s="93"/>
      <c r="V40" s="93"/>
    </row>
    <row r="41" ht="15.75" customHeight="1">
      <c r="A41" s="93"/>
      <c r="C41" s="93"/>
      <c r="D41" s="93"/>
      <c r="E41" s="93"/>
      <c r="F41" s="93"/>
      <c r="G41" s="93"/>
      <c r="H41" s="93"/>
      <c r="I41" s="93"/>
      <c r="J41" s="93"/>
      <c r="L41" s="275"/>
      <c r="M41" s="275"/>
      <c r="N41" s="275"/>
      <c r="O41" s="275"/>
      <c r="P41" s="93"/>
      <c r="Q41" s="93"/>
      <c r="R41" s="93"/>
      <c r="S41" s="93"/>
      <c r="T41" s="93"/>
      <c r="U41" s="93"/>
      <c r="V41" s="93"/>
    </row>
    <row r="42" ht="15.75" customHeight="1">
      <c r="A42" s="93"/>
      <c r="C42" s="93"/>
      <c r="D42" s="93"/>
      <c r="E42" s="93"/>
      <c r="F42" s="93"/>
      <c r="G42" s="93"/>
      <c r="H42" s="93"/>
      <c r="I42" s="93"/>
      <c r="J42" s="93"/>
      <c r="L42" s="275"/>
      <c r="M42" s="275"/>
      <c r="N42" s="275"/>
      <c r="O42" s="275"/>
      <c r="P42" s="93"/>
      <c r="Q42" s="93"/>
      <c r="R42" s="93"/>
      <c r="S42" s="93"/>
      <c r="T42" s="93"/>
      <c r="U42" s="93"/>
      <c r="V42" s="93"/>
    </row>
    <row r="43" ht="15.75" customHeight="1">
      <c r="A43" s="93"/>
      <c r="C43" s="93"/>
      <c r="D43" s="93"/>
      <c r="E43" s="93"/>
      <c r="F43" s="93"/>
      <c r="G43" s="93"/>
      <c r="H43" s="93"/>
      <c r="I43" s="93"/>
      <c r="J43" s="93"/>
      <c r="L43" s="275"/>
      <c r="M43" s="275"/>
      <c r="N43" s="275"/>
      <c r="O43" s="275"/>
      <c r="P43" s="93"/>
      <c r="Q43" s="93"/>
      <c r="R43" s="93"/>
      <c r="S43" s="93"/>
      <c r="T43" s="93"/>
      <c r="U43" s="93"/>
      <c r="V43" s="93"/>
    </row>
    <row r="44" ht="15.75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</row>
    <row r="45" ht="15.75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</row>
    <row r="46" ht="15.7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</row>
    <row r="47" ht="15.7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</row>
    <row r="48" ht="15.7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</row>
    <row r="49" ht="15.75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</row>
    <row r="50" ht="15.7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</row>
    <row r="51" ht="15.7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</row>
    <row r="52" ht="15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</row>
    <row r="53" ht="15.7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</row>
    <row r="54" ht="15.75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</row>
    <row r="55" ht="15.75" customHeight="1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</row>
    <row r="56" ht="15.75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</row>
    <row r="57" ht="15.75" customHeight="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</row>
    <row r="58" ht="15.7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</row>
    <row r="59" ht="15.75" customHeight="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</row>
    <row r="60" ht="15.75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</row>
    <row r="61" ht="15.75" customHeight="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</row>
    <row r="62" ht="15.75" customHeight="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</row>
    <row r="63" ht="15.75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</row>
    <row r="64" ht="15.75" customHeight="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</row>
    <row r="65" ht="15.75" customHeight="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</row>
    <row r="66" ht="15.75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</row>
    <row r="67" ht="15.75" customHeight="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</row>
    <row r="68" ht="15.75" customHeight="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</row>
    <row r="69" ht="15.75" customHeight="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</row>
    <row r="70" ht="15.75" customHeight="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</row>
    <row r="71" ht="15.75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</row>
    <row r="72" ht="15.75" customHeight="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</row>
    <row r="73" ht="15.75" customHeight="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</row>
    <row r="74" ht="15.75" customHeight="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</row>
    <row r="75" ht="15.75" customHeight="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</row>
    <row r="76" ht="15.7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</row>
    <row r="77" ht="15.75" customHeight="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</row>
    <row r="78" ht="15.75" customHeight="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ht="15.75" customHeight="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ht="15.75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ht="15.7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ht="15.75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ht="15.75" customHeight="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ht="15.75" customHeight="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</row>
    <row r="85" ht="15.75" customHeight="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</row>
    <row r="86" ht="15.75" customHeight="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</row>
    <row r="87" ht="15.7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</row>
    <row r="88" ht="15.75" customHeight="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  <row r="89" ht="15.75" customHeight="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</row>
    <row r="90" ht="15.75" customHeight="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</row>
    <row r="91" ht="15.75" customHeight="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</row>
    <row r="92" ht="15.75" customHeight="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</row>
    <row r="93" ht="15.75" customHeight="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</row>
    <row r="94" ht="15.75" customHeight="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</row>
    <row r="95" ht="15.75" customHeight="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</row>
    <row r="96" ht="15.75" customHeight="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</row>
    <row r="97" ht="15.75" customHeight="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</row>
    <row r="98" ht="15.75" customHeight="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</row>
    <row r="99" ht="15.75" customHeight="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</row>
    <row r="100" ht="15.75" customHeight="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</row>
    <row r="101" ht="15.75" customHeight="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</row>
    <row r="102" ht="15.75" customHeight="1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</row>
    <row r="103" ht="15.75" customHeight="1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</row>
    <row r="104" ht="15.75" customHeight="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</row>
    <row r="105" ht="15.75" customHeight="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</row>
    <row r="106" ht="15.75" customHeight="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</row>
    <row r="107" ht="15.75" customHeight="1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</row>
    <row r="108" ht="15.75" customHeight="1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</row>
    <row r="109" ht="15.75" customHeight="1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</row>
    <row r="110" ht="15.75" customHeight="1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</row>
    <row r="111" ht="15.75" customHeight="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</row>
    <row r="112" ht="15.75" customHeight="1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</row>
    <row r="113" ht="15.75" customHeight="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</row>
    <row r="114" ht="15.75" customHeight="1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</row>
    <row r="115" ht="15.75" customHeight="1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</row>
    <row r="116" ht="15.75" customHeight="1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</row>
    <row r="117" ht="15.75" customHeight="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</row>
    <row r="118" ht="15.75" customHeight="1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</row>
    <row r="119" ht="15.75" customHeight="1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</row>
    <row r="120" ht="15.75" customHeight="1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</row>
    <row r="121" ht="15.75" customHeight="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</row>
    <row r="122" ht="15.75" customHeight="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</row>
    <row r="123" ht="15.75" customHeight="1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</row>
    <row r="124" ht="15.75" customHeight="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</row>
    <row r="125" ht="15.75" customHeight="1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</row>
    <row r="126" ht="15.75" customHeight="1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</row>
    <row r="127" ht="15.75" customHeight="1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</row>
    <row r="128" ht="15.75" customHeight="1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</row>
    <row r="129" ht="15.75" customHeight="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</row>
    <row r="130" ht="15.75" customHeight="1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</row>
    <row r="131" ht="15.75" customHeight="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</row>
    <row r="132" ht="15.75" customHeight="1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</row>
    <row r="133" ht="15.75" customHeight="1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</row>
    <row r="134" ht="15.75" customHeight="1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</row>
    <row r="135" ht="15.75" customHeight="1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</row>
    <row r="136" ht="15.75" customHeight="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</row>
    <row r="137" ht="15.75" customHeight="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</row>
    <row r="138" ht="15.75" customHeight="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</row>
    <row r="139" ht="15.75" customHeight="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</row>
    <row r="140" ht="15.75" customHeight="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</row>
    <row r="141" ht="15.75" customHeight="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</row>
    <row r="142" ht="15.75" customHeight="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</row>
    <row r="143" ht="15.75" customHeight="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</row>
    <row r="144" ht="15.75" customHeight="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</row>
    <row r="145" ht="15.75" customHeight="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</row>
    <row r="146" ht="15.75" customHeight="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</row>
    <row r="147" ht="15.75" customHeight="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</row>
    <row r="148" ht="15.75" customHeight="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</row>
    <row r="149" ht="15.75" customHeight="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</row>
    <row r="150" ht="15.75" customHeight="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</row>
    <row r="151" ht="15.75" customHeight="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</row>
    <row r="152" ht="15.75" customHeight="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</row>
    <row r="153" ht="15.75" customHeight="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</row>
    <row r="154" ht="15.75" customHeight="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</row>
    <row r="155" ht="15.75" customHeight="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</row>
    <row r="156" ht="15.75" customHeight="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</row>
    <row r="157" ht="15.75" customHeight="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</row>
    <row r="158" ht="15.75" customHeight="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</row>
    <row r="159" ht="15.75" customHeight="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</row>
    <row r="160" ht="15.75" customHeight="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</row>
    <row r="161" ht="15.75" customHeight="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</row>
    <row r="162" ht="15.75" customHeight="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</row>
    <row r="163" ht="15.75" customHeight="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</row>
    <row r="164" ht="15.75" customHeight="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</row>
    <row r="165" ht="15.75" customHeight="1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</row>
    <row r="166" ht="15.75" customHeight="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</row>
    <row r="167" ht="15.75" customHeight="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</row>
    <row r="168" ht="15.75" customHeight="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</row>
    <row r="169" ht="15.75" customHeight="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</row>
    <row r="170" ht="15.75" customHeight="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</row>
    <row r="171" ht="15.75" customHeight="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</row>
    <row r="172" ht="15.75" customHeight="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</row>
    <row r="173" ht="15.75" customHeight="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</row>
    <row r="174" ht="15.75" customHeight="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</row>
    <row r="175" ht="15.75" customHeight="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</row>
    <row r="176" ht="15.75" customHeight="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</row>
    <row r="177" ht="15.75" customHeight="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</row>
    <row r="178" ht="15.75" customHeight="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</row>
    <row r="179" ht="15.75" customHeight="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</row>
    <row r="180" ht="15.75" customHeight="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</row>
    <row r="181" ht="15.75" customHeight="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</row>
    <row r="182" ht="15.75" customHeight="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</row>
    <row r="183" ht="15.75" customHeight="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</row>
    <row r="184" ht="15.75" customHeight="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</row>
    <row r="185" ht="15.75" customHeight="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</row>
    <row r="186" ht="15.75" customHeight="1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</row>
    <row r="187" ht="15.75" customHeight="1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</row>
    <row r="188" ht="15.75" customHeight="1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</row>
    <row r="189" ht="15.75" customHeight="1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</row>
    <row r="190" ht="15.75" customHeight="1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</row>
    <row r="191" ht="15.75" customHeight="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</row>
    <row r="192" ht="15.75" customHeight="1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</row>
    <row r="193" ht="15.75" customHeight="1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</row>
    <row r="194" ht="15.75" customHeight="1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</row>
    <row r="195" ht="15.75" customHeight="1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</row>
    <row r="196" ht="15.75" customHeight="1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</row>
    <row r="197" ht="15.75" customHeight="1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</row>
    <row r="198" ht="15.75" customHeight="1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</row>
    <row r="199" ht="15.75" customHeight="1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</row>
    <row r="200" ht="15.75" customHeight="1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</row>
    <row r="201" ht="15.75" customHeight="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</row>
    <row r="202" ht="15.75" customHeight="1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</row>
    <row r="203" ht="15.75" customHeight="1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</row>
    <row r="204" ht="15.75" customHeight="1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</row>
    <row r="205" ht="15.75" customHeight="1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</row>
    <row r="206" ht="15.75" customHeight="1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</row>
    <row r="207" ht="15.75" customHeight="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</row>
    <row r="208" ht="15.75" customHeight="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</row>
    <row r="209" ht="15.75" customHeight="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</row>
    <row r="210" ht="15.75" customHeight="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</row>
    <row r="211" ht="15.75" customHeight="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</row>
    <row r="212" ht="15.75" customHeight="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</row>
    <row r="213" ht="15.75" customHeight="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</row>
    <row r="214" ht="15.75" customHeight="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</row>
    <row r="215" ht="15.75" customHeight="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</row>
    <row r="216" ht="15.75" customHeight="1">
      <c r="A216" s="93"/>
      <c r="B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</row>
    <row r="217" ht="15.75" customHeight="1">
      <c r="A217" s="93"/>
      <c r="B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</row>
    <row r="218" ht="15.75" customHeight="1">
      <c r="A218" s="93"/>
      <c r="B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</row>
    <row r="219" ht="15.75" customHeight="1">
      <c r="A219" s="93"/>
      <c r="B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</row>
    <row r="220" ht="15.75" customHeight="1">
      <c r="A220" s="93"/>
      <c r="B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</row>
    <row r="221" ht="15.75" customHeight="1">
      <c r="A221" s="93"/>
      <c r="B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C2:J2"/>
    <mergeCell ref="D4:G4"/>
    <mergeCell ref="D5:J5"/>
    <mergeCell ref="G30:I30"/>
    <mergeCell ref="E32:J32"/>
    <mergeCell ref="D33:J33"/>
    <mergeCell ref="D34:J34"/>
  </mergeCells>
  <conditionalFormatting sqref="C10 D9:F9">
    <cfRule type="containsText" dxfId="0" priority="1" operator="containsText" text="#N/A">
      <formula>NOT(ISERROR(SEARCH(("#N/A"),(C10))))</formula>
    </cfRule>
  </conditionalFormatting>
  <conditionalFormatting sqref="D10:F10">
    <cfRule type="containsText" dxfId="0" priority="2" operator="containsText" text="#N/A">
      <formula>NOT(ISERROR(SEARCH(("#N/A"),(D10))))</formula>
    </cfRule>
  </conditionalFormatting>
  <conditionalFormatting sqref="E11">
    <cfRule type="containsText" dxfId="0" priority="3" operator="containsText" text="#N/A">
      <formula>NOT(ISERROR(SEARCH(("#N/A"),(E11))))</formula>
    </cfRule>
  </conditionalFormatting>
  <printOptions horizontalCentered="1" verticalCentered="1"/>
  <pageMargins bottom="1.1811023622047245" footer="0.0" header="0.0" left="0.7480314960629921" right="0.7480314960629921" top="0.984251968503937"/>
  <pageSetup orientation="portrait"/>
  <headerFooter>
    <oddFooter>&amp;R#FF8939RESTRICTED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6.0"/>
    <col customWidth="1" min="3" max="3" width="8.57"/>
    <col customWidth="1" min="4" max="4" width="17.43"/>
    <col customWidth="1" min="5" max="5" width="13.29"/>
    <col customWidth="1" min="6" max="6" width="12.29"/>
    <col customWidth="1" min="7" max="7" width="14.29"/>
    <col customWidth="1" min="8" max="8" width="15.57"/>
    <col customWidth="1" min="9" max="9" width="12.43"/>
    <col customWidth="1" min="10" max="10" width="15.86"/>
    <col customWidth="1" min="11" max="11" width="20.0"/>
    <col customWidth="1" min="12" max="20" width="12.43"/>
  </cols>
  <sheetData>
    <row r="1" ht="15.75" customHeight="1"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ht="15.75" customHeight="1">
      <c r="A2" s="184" t="s">
        <v>99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ht="15.7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ht="15.75" customHeight="1">
      <c r="A4" s="18" t="s">
        <v>20</v>
      </c>
      <c r="B4" s="19" t="str">
        <f>'CONSOLIDADO CON MANTO '!D13</f>
        <v>SUMINISTRO E INSTALACION DE MANTO ASFALTICO  EN CUBIERTA </v>
      </c>
      <c r="C4" s="20"/>
      <c r="D4" s="20"/>
      <c r="E4" s="21"/>
      <c r="F4" s="22"/>
      <c r="G4" s="18" t="s">
        <v>22</v>
      </c>
      <c r="H4" s="23" t="s">
        <v>68</v>
      </c>
      <c r="I4" s="254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ht="43.5" customHeight="1">
      <c r="A5" s="25" t="s">
        <v>24</v>
      </c>
      <c r="B5" s="261" t="str">
        <f>'CONSOLIDADO CON MANTO '!E13</f>
        <v>Suministro e instalacion  de manto asfaltico  en cubierta; incluye materiales: quemado, silicona gas, emulsion asfaltica, pintura bituminosa texsalum, manto asaltico con foil de aluminio 3mm eps , rodillo de espuma, brocha 2,5  pulgada,  imprimación de superficie instalación de manto.</v>
      </c>
      <c r="C5" s="27"/>
      <c r="D5" s="27"/>
      <c r="E5" s="27"/>
      <c r="F5" s="27"/>
      <c r="G5" s="27"/>
      <c r="H5" s="27"/>
      <c r="I5" s="254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ht="15.75" customHeight="1">
      <c r="A6" s="28"/>
      <c r="B6" s="28"/>
      <c r="C6" s="28"/>
      <c r="D6" s="29"/>
      <c r="E6" s="28"/>
      <c r="F6" s="28"/>
      <c r="G6" s="28"/>
      <c r="H6" s="30"/>
      <c r="I6" s="256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ht="15.75" customHeight="1">
      <c r="A7" s="31" t="s">
        <v>25</v>
      </c>
      <c r="B7" s="31" t="s">
        <v>26</v>
      </c>
      <c r="C7" s="32"/>
      <c r="D7" s="33"/>
      <c r="E7" s="32"/>
      <c r="F7" s="32"/>
      <c r="G7" s="32"/>
      <c r="H7" s="34"/>
      <c r="I7" s="256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ht="31.5" customHeight="1">
      <c r="A8" s="35" t="s">
        <v>27</v>
      </c>
      <c r="B8" s="35" t="s">
        <v>28</v>
      </c>
      <c r="C8" s="63" t="s">
        <v>12</v>
      </c>
      <c r="D8" s="74" t="s">
        <v>29</v>
      </c>
      <c r="E8" s="63" t="s">
        <v>30</v>
      </c>
      <c r="F8" s="63"/>
      <c r="G8" s="63" t="s">
        <v>31</v>
      </c>
      <c r="H8" s="75" t="s">
        <v>32</v>
      </c>
      <c r="I8" s="256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ht="15.75" customHeight="1">
      <c r="A9" s="38"/>
      <c r="B9" s="39" t="s">
        <v>33</v>
      </c>
      <c r="C9" s="201" t="s">
        <v>34</v>
      </c>
      <c r="D9" s="202">
        <f>H30</f>
        <v>19501</v>
      </c>
      <c r="E9" s="263">
        <f>5%</f>
        <v>0.05</v>
      </c>
      <c r="F9" s="264"/>
      <c r="G9" s="265"/>
      <c r="H9" s="266">
        <f t="shared" ref="H9:H12" si="1">ROUND(E9*D9,0)</f>
        <v>975</v>
      </c>
      <c r="I9" s="256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ht="15.75" customHeight="1">
      <c r="A10" s="207"/>
      <c r="B10" s="76" t="s">
        <v>129</v>
      </c>
      <c r="C10" s="212" t="s">
        <v>12</v>
      </c>
      <c r="D10" s="268">
        <v>210233.0</v>
      </c>
      <c r="E10" s="38">
        <v>0.011</v>
      </c>
      <c r="F10" s="42"/>
      <c r="G10" s="265"/>
      <c r="H10" s="266">
        <f t="shared" si="1"/>
        <v>2313</v>
      </c>
      <c r="I10" s="256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ht="15.75" customHeight="1">
      <c r="A11" s="309"/>
      <c r="B11" s="76" t="s">
        <v>130</v>
      </c>
      <c r="C11" s="212" t="s">
        <v>12</v>
      </c>
      <c r="D11" s="268">
        <v>80000.0</v>
      </c>
      <c r="E11" s="38">
        <v>0.02</v>
      </c>
      <c r="F11" s="42"/>
      <c r="G11" s="39"/>
      <c r="H11" s="43">
        <f t="shared" si="1"/>
        <v>1600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ht="15.75" customHeight="1">
      <c r="A12" s="39"/>
      <c r="B12" s="39" t="s">
        <v>110</v>
      </c>
      <c r="C12" s="40" t="s">
        <v>36</v>
      </c>
      <c r="D12" s="41">
        <v>96000.0</v>
      </c>
      <c r="E12" s="267">
        <f>1/14</f>
        <v>0.07142857143</v>
      </c>
      <c r="F12" s="42"/>
      <c r="G12" s="39"/>
      <c r="H12" s="43">
        <f t="shared" si="1"/>
        <v>6857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ht="15.75" customHeight="1">
      <c r="A13" s="52"/>
      <c r="B13" s="52"/>
      <c r="C13" s="52"/>
      <c r="D13" s="56"/>
      <c r="E13" s="44"/>
      <c r="F13" s="54"/>
      <c r="G13" s="57" t="s">
        <v>37</v>
      </c>
      <c r="H13" s="58">
        <f>SUM(H9:H11)</f>
        <v>4888</v>
      </c>
      <c r="I13" s="269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</row>
    <row r="14" ht="15.75" customHeight="1">
      <c r="A14" s="59" t="s">
        <v>38</v>
      </c>
      <c r="B14" s="59" t="s">
        <v>39</v>
      </c>
      <c r="C14" s="52"/>
      <c r="D14" s="60"/>
      <c r="E14" s="44"/>
      <c r="F14" s="54"/>
      <c r="G14" s="52"/>
      <c r="H14" s="61"/>
      <c r="I14" s="269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</row>
    <row r="15" ht="33.75" customHeight="1">
      <c r="A15" s="35" t="s">
        <v>27</v>
      </c>
      <c r="B15" s="35" t="s">
        <v>28</v>
      </c>
      <c r="C15" s="35" t="s">
        <v>12</v>
      </c>
      <c r="D15" s="310" t="s">
        <v>29</v>
      </c>
      <c r="E15" s="311" t="s">
        <v>30</v>
      </c>
      <c r="F15" s="62"/>
      <c r="G15" s="35" t="s">
        <v>31</v>
      </c>
      <c r="H15" s="37" t="s">
        <v>32</v>
      </c>
      <c r="I15" s="269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</row>
    <row r="16" ht="15.75" customHeight="1">
      <c r="A16" s="38"/>
      <c r="B16" s="68" t="s">
        <v>131</v>
      </c>
      <c r="C16" s="69" t="s">
        <v>132</v>
      </c>
      <c r="D16" s="312">
        <v>34000.0</v>
      </c>
      <c r="E16" s="313">
        <v>0.09</v>
      </c>
      <c r="F16" s="72"/>
      <c r="G16" s="71"/>
      <c r="H16" s="266">
        <f t="shared" ref="H16:H18" si="2">ROUND(E16*D16,0)</f>
        <v>3060</v>
      </c>
      <c r="I16" s="269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ht="42.75" customHeight="1">
      <c r="A17" s="38"/>
      <c r="B17" s="314" t="s">
        <v>133</v>
      </c>
      <c r="C17" s="69" t="s">
        <v>134</v>
      </c>
      <c r="D17" s="315">
        <v>286297.0</v>
      </c>
      <c r="E17" s="316">
        <f>1/8.5</f>
        <v>0.1176470588</v>
      </c>
      <c r="F17" s="72"/>
      <c r="G17" s="317"/>
      <c r="H17" s="266">
        <f t="shared" si="2"/>
        <v>33682</v>
      </c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</row>
    <row r="18" ht="15.75" customHeight="1">
      <c r="A18" s="38"/>
      <c r="B18" s="68" t="s">
        <v>135</v>
      </c>
      <c r="C18" s="318" t="s">
        <v>136</v>
      </c>
      <c r="D18" s="319">
        <v>60630.0</v>
      </c>
      <c r="E18" s="320">
        <v>0.025</v>
      </c>
      <c r="F18" s="72"/>
      <c r="G18" s="317"/>
      <c r="H18" s="266">
        <f t="shared" si="2"/>
        <v>1516</v>
      </c>
      <c r="I18" s="269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</row>
    <row r="19" ht="17.25" customHeight="1">
      <c r="A19" s="40"/>
      <c r="B19" s="162"/>
      <c r="C19" s="227"/>
      <c r="D19" s="268"/>
      <c r="E19" s="267"/>
      <c r="F19" s="42"/>
      <c r="G19" s="76"/>
      <c r="H19" s="230"/>
      <c r="I19" s="269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</row>
    <row r="20" ht="31.5" customHeight="1">
      <c r="A20" s="52"/>
      <c r="C20" s="52"/>
      <c r="D20" s="60"/>
      <c r="E20" s="52"/>
      <c r="F20" s="54"/>
      <c r="G20" s="83" t="s">
        <v>37</v>
      </c>
      <c r="H20" s="84">
        <f>SUM(H16:H19)</f>
        <v>38258</v>
      </c>
      <c r="I20" s="269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</row>
    <row r="21" ht="15.75" customHeight="1">
      <c r="A21" s="59" t="s">
        <v>45</v>
      </c>
      <c r="B21" s="59" t="s">
        <v>46</v>
      </c>
      <c r="C21" s="52"/>
      <c r="D21" s="60"/>
      <c r="E21" s="52"/>
      <c r="F21" s="54"/>
      <c r="G21" s="52"/>
      <c r="H21" s="61"/>
      <c r="I21" s="269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</row>
    <row r="22" ht="33.75" customHeight="1">
      <c r="A22" s="63" t="s">
        <v>27</v>
      </c>
      <c r="B22" s="63" t="s">
        <v>28</v>
      </c>
      <c r="C22" s="63" t="s">
        <v>12</v>
      </c>
      <c r="D22" s="74" t="s">
        <v>29</v>
      </c>
      <c r="E22" s="63" t="s">
        <v>30</v>
      </c>
      <c r="F22" s="66"/>
      <c r="G22" s="63" t="s">
        <v>31</v>
      </c>
      <c r="H22" s="75" t="s">
        <v>32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</row>
    <row r="23" ht="15.75" customHeight="1">
      <c r="A23" s="38"/>
      <c r="B23" s="76" t="s">
        <v>137</v>
      </c>
      <c r="C23" s="77" t="s">
        <v>12</v>
      </c>
      <c r="D23" s="78">
        <v>3000.0</v>
      </c>
      <c r="E23" s="321">
        <v>1.0</v>
      </c>
      <c r="F23" s="80"/>
      <c r="G23" s="81"/>
      <c r="H23" s="266">
        <f>ROUND(E23*D23,0)</f>
        <v>3000</v>
      </c>
      <c r="I23" s="269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</row>
    <row r="24" ht="15.75" customHeight="1">
      <c r="A24" s="39"/>
      <c r="B24" s="39"/>
      <c r="C24" s="39"/>
      <c r="D24" s="82"/>
      <c r="E24" s="39"/>
      <c r="F24" s="42"/>
      <c r="G24" s="39"/>
      <c r="H24" s="43">
        <v>0.0</v>
      </c>
      <c r="I24" s="269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</row>
    <row r="25" ht="30.75" customHeight="1">
      <c r="A25" s="52"/>
      <c r="B25" s="52"/>
      <c r="C25" s="52"/>
      <c r="D25" s="60"/>
      <c r="E25" s="60"/>
      <c r="F25" s="54"/>
      <c r="G25" s="83" t="s">
        <v>37</v>
      </c>
      <c r="H25" s="84">
        <f>SUM(H23)</f>
        <v>3000</v>
      </c>
      <c r="I25" s="269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</row>
    <row r="26" ht="16.5" customHeight="1">
      <c r="A26" s="59" t="s">
        <v>47</v>
      </c>
      <c r="B26" s="59" t="s">
        <v>48</v>
      </c>
      <c r="C26" s="52"/>
      <c r="D26" s="60"/>
      <c r="E26" s="60"/>
      <c r="F26" s="54"/>
      <c r="G26" s="52"/>
      <c r="H26" s="61"/>
      <c r="I26" s="269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</row>
    <row r="27" ht="31.5" customHeight="1">
      <c r="A27" s="35" t="s">
        <v>27</v>
      </c>
      <c r="B27" s="35" t="s">
        <v>28</v>
      </c>
      <c r="C27" s="35" t="s">
        <v>12</v>
      </c>
      <c r="D27" s="36" t="s">
        <v>106</v>
      </c>
      <c r="E27" s="63" t="s">
        <v>30</v>
      </c>
      <c r="F27" s="66"/>
      <c r="G27" s="63" t="s">
        <v>50</v>
      </c>
      <c r="H27" s="75" t="s">
        <v>32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</row>
    <row r="28" ht="15.75" customHeight="1">
      <c r="A28" s="38"/>
      <c r="B28" s="232" t="s">
        <v>138</v>
      </c>
      <c r="C28" s="227" t="s">
        <v>51</v>
      </c>
      <c r="D28" s="86">
        <f>'M DE O'!F8</f>
        <v>34211.89891</v>
      </c>
      <c r="E28" s="322">
        <v>1.0</v>
      </c>
      <c r="F28" s="42"/>
      <c r="G28" s="87">
        <v>0.57</v>
      </c>
      <c r="H28" s="266">
        <f>ROUND(E28*D28*G28,0)</f>
        <v>19501</v>
      </c>
      <c r="I28" s="93"/>
      <c r="J28" s="273"/>
      <c r="K28" s="93"/>
      <c r="L28" s="93"/>
      <c r="M28" s="93"/>
      <c r="N28" s="93"/>
      <c r="O28" s="93"/>
      <c r="P28" s="93"/>
      <c r="Q28" s="93"/>
      <c r="R28" s="93"/>
      <c r="S28" s="93"/>
      <c r="T28" s="93"/>
    </row>
    <row r="29" ht="15.75" customHeight="1">
      <c r="A29" s="323"/>
      <c r="B29" s="293"/>
      <c r="C29" s="324"/>
      <c r="D29" s="325"/>
      <c r="E29" s="87"/>
      <c r="F29" s="42"/>
      <c r="G29" s="87"/>
      <c r="H29" s="43"/>
      <c r="I29" s="269"/>
      <c r="J29" s="273"/>
      <c r="K29" s="93"/>
      <c r="L29" s="93"/>
      <c r="M29" s="93"/>
      <c r="N29" s="93"/>
      <c r="O29" s="93"/>
      <c r="P29" s="93"/>
      <c r="Q29" s="93"/>
      <c r="R29" s="93"/>
      <c r="S29" s="93"/>
      <c r="T29" s="93"/>
    </row>
    <row r="30" ht="37.5" customHeight="1">
      <c r="A30" s="52"/>
      <c r="B30" s="89" t="s">
        <v>52</v>
      </c>
      <c r="C30" s="89">
        <v>1.0</v>
      </c>
      <c r="D30" s="60"/>
      <c r="E30" s="52"/>
      <c r="F30" s="52"/>
      <c r="G30" s="83" t="s">
        <v>37</v>
      </c>
      <c r="H30" s="84">
        <f>SUM(H28:H29)</f>
        <v>19501</v>
      </c>
      <c r="I30" s="97"/>
      <c r="J30" s="273"/>
      <c r="K30" s="276"/>
      <c r="L30" s="93"/>
      <c r="M30" s="93"/>
      <c r="N30" s="93"/>
      <c r="O30" s="93"/>
      <c r="P30" s="93"/>
      <c r="Q30" s="93"/>
      <c r="R30" s="93"/>
      <c r="S30" s="93"/>
      <c r="T30" s="93"/>
    </row>
    <row r="31" ht="28.5" customHeight="1">
      <c r="A31" s="28"/>
      <c r="B31" s="90"/>
      <c r="C31" s="90"/>
      <c r="D31" s="29"/>
      <c r="E31" s="28"/>
      <c r="F31" s="28"/>
      <c r="G31" s="91"/>
      <c r="H31" s="92"/>
      <c r="I31" s="97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</row>
    <row r="32" ht="15.75" customHeight="1">
      <c r="A32" s="28"/>
      <c r="B32" s="93"/>
      <c r="C32" s="93"/>
      <c r="D32" s="29"/>
      <c r="E32" s="94" t="s">
        <v>53</v>
      </c>
      <c r="F32" s="20"/>
      <c r="G32" s="21"/>
      <c r="H32" s="95">
        <f>H30+H25+H20+H13</f>
        <v>65647</v>
      </c>
      <c r="I32" s="97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ht="15.75" customHeight="1">
      <c r="A33" s="96"/>
      <c r="B33" s="97"/>
      <c r="C33" s="98"/>
      <c r="D33" s="93"/>
      <c r="E33" s="98"/>
      <c r="F33" s="98"/>
      <c r="G33" s="97"/>
      <c r="H33" s="98"/>
      <c r="I33" s="97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</row>
    <row r="34" ht="15.75" customHeight="1">
      <c r="A34" s="96"/>
      <c r="B34" s="99" t="s">
        <v>54</v>
      </c>
      <c r="C34" s="100"/>
      <c r="D34" s="101"/>
      <c r="E34" s="101"/>
      <c r="F34" s="101"/>
      <c r="G34" s="101"/>
      <c r="H34" s="101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</row>
    <row r="35" ht="36.75" customHeight="1">
      <c r="A35" s="96"/>
      <c r="B35" s="102" t="s">
        <v>139</v>
      </c>
      <c r="C35" s="20"/>
      <c r="D35" s="20"/>
      <c r="E35" s="20"/>
      <c r="F35" s="20"/>
      <c r="G35" s="20"/>
      <c r="H35" s="21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</row>
    <row r="36" ht="15.75" customHeight="1">
      <c r="A36" s="96"/>
      <c r="B36" s="103"/>
      <c r="C36" s="20"/>
      <c r="D36" s="20"/>
      <c r="E36" s="20"/>
      <c r="F36" s="20"/>
      <c r="G36" s="20"/>
      <c r="H36" s="21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ht="15.75" customHeight="1">
      <c r="A37" s="93"/>
      <c r="B37" s="93"/>
      <c r="C37" s="93"/>
      <c r="D37" s="93"/>
      <c r="E37" s="93"/>
      <c r="F37" s="93"/>
      <c r="G37" s="93"/>
      <c r="H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ht="15.75" customHeight="1"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ht="15.75" customHeight="1"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ht="15.75" customHeight="1">
      <c r="A40" s="93"/>
      <c r="B40" s="93"/>
      <c r="C40" s="93"/>
      <c r="D40" s="93"/>
      <c r="E40" s="93"/>
      <c r="F40" s="93"/>
      <c r="G40" s="93"/>
      <c r="H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</row>
    <row r="41" ht="15.75" customHeight="1">
      <c r="A41" s="93"/>
      <c r="B41" s="93"/>
      <c r="C41" s="93"/>
      <c r="D41" s="93"/>
      <c r="E41" s="93"/>
      <c r="F41" s="93"/>
      <c r="G41" s="93"/>
      <c r="H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</row>
    <row r="42" ht="15.75" customHeight="1">
      <c r="A42" s="93"/>
      <c r="B42" s="93"/>
      <c r="C42" s="93"/>
      <c r="D42" s="93"/>
      <c r="E42" s="93"/>
      <c r="F42" s="93"/>
      <c r="G42" s="93"/>
      <c r="H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ht="15.75" customHeight="1">
      <c r="A43" s="93"/>
      <c r="B43" s="93"/>
      <c r="C43" s="93"/>
      <c r="D43" s="93"/>
      <c r="E43" s="93"/>
      <c r="F43" s="93"/>
      <c r="G43" s="93"/>
      <c r="H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</row>
    <row r="44" ht="15.75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</row>
    <row r="45" ht="15.75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</row>
    <row r="46" ht="15.7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ht="15.7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</row>
    <row r="48" ht="15.7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</row>
    <row r="49" ht="15.75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</row>
    <row r="50" ht="15.7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</row>
    <row r="51" ht="15.7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</row>
    <row r="52" ht="15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</row>
    <row r="53" ht="15.7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</row>
    <row r="54" ht="15.75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</row>
    <row r="55" ht="15.75" customHeight="1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</row>
    <row r="56" ht="15.75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</row>
    <row r="57" ht="15.75" customHeight="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</row>
    <row r="58" ht="15.7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ht="15.75" customHeight="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</row>
    <row r="60" ht="15.75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</row>
    <row r="61" ht="15.75" customHeight="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</row>
    <row r="62" ht="15.75" customHeight="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</row>
    <row r="63" ht="15.75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</row>
    <row r="64" ht="15.75" customHeight="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</row>
    <row r="65" ht="15.75" customHeight="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</row>
    <row r="66" ht="15.75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</row>
    <row r="67" ht="15.75" customHeight="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</row>
    <row r="68" ht="15.75" customHeight="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</row>
    <row r="69" ht="15.75" customHeight="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</row>
    <row r="70" ht="15.75" customHeight="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</row>
    <row r="71" ht="15.75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</row>
    <row r="72" ht="15.75" customHeight="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</row>
    <row r="73" ht="15.75" customHeight="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</row>
    <row r="74" ht="15.75" customHeight="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</row>
    <row r="75" ht="15.75" customHeight="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</row>
    <row r="76" ht="15.7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</row>
    <row r="77" ht="15.75" customHeight="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</row>
    <row r="78" ht="15.75" customHeight="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</row>
    <row r="79" ht="15.75" customHeight="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</row>
    <row r="80" ht="15.75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</row>
    <row r="81" ht="15.7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</row>
    <row r="82" ht="15.75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</row>
    <row r="83" ht="15.75" customHeight="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</row>
    <row r="84" ht="15.75" customHeight="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</row>
    <row r="85" ht="15.75" customHeight="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</row>
    <row r="86" ht="15.75" customHeight="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</row>
    <row r="87" ht="15.7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</row>
    <row r="88" ht="15.75" customHeight="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</row>
    <row r="89" ht="15.75" customHeight="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</row>
    <row r="90" ht="15.75" customHeight="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</row>
    <row r="91" ht="15.75" customHeight="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</row>
    <row r="92" ht="15.75" customHeight="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ht="15.75" customHeight="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</row>
    <row r="94" ht="15.75" customHeight="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</row>
    <row r="95" ht="15.75" customHeight="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</row>
    <row r="96" ht="15.75" customHeight="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</row>
    <row r="97" ht="15.75" customHeight="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</row>
    <row r="98" ht="15.75" customHeight="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</row>
    <row r="99" ht="15.75" customHeight="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</row>
    <row r="100" ht="15.75" customHeight="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</row>
    <row r="101" ht="15.75" customHeight="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ht="15.75" customHeight="1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ht="15.75" customHeight="1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ht="15.75" customHeight="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</row>
    <row r="105" ht="15.75" customHeight="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ht="15.75" customHeight="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</row>
    <row r="107" ht="15.75" customHeight="1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</row>
    <row r="108" ht="15.75" customHeight="1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</row>
    <row r="109" ht="15.75" customHeight="1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</row>
    <row r="110" ht="15.75" customHeight="1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</row>
    <row r="111" ht="15.75" customHeight="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</row>
    <row r="112" ht="15.75" customHeight="1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</row>
    <row r="113" ht="15.75" customHeight="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</row>
    <row r="114" ht="15.75" customHeight="1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</row>
    <row r="115" ht="15.75" customHeight="1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</row>
    <row r="116" ht="15.75" customHeight="1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</row>
    <row r="117" ht="15.75" customHeight="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</row>
    <row r="118" ht="15.75" customHeight="1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</row>
    <row r="119" ht="15.75" customHeight="1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</row>
    <row r="120" ht="15.75" customHeight="1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</row>
    <row r="121" ht="15.75" customHeight="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</row>
    <row r="122" ht="15.75" customHeight="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</row>
    <row r="123" ht="15.75" customHeight="1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</row>
    <row r="124" ht="15.75" customHeight="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</row>
    <row r="125" ht="15.75" customHeight="1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</row>
    <row r="126" ht="15.75" customHeight="1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</row>
    <row r="127" ht="15.75" customHeight="1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</row>
    <row r="128" ht="15.75" customHeight="1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</row>
    <row r="129" ht="15.75" customHeight="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</row>
    <row r="130" ht="15.75" customHeight="1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</row>
    <row r="131" ht="15.75" customHeight="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</row>
    <row r="132" ht="15.75" customHeight="1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</row>
    <row r="133" ht="15.75" customHeight="1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</row>
    <row r="134" ht="15.75" customHeight="1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</row>
    <row r="135" ht="15.75" customHeight="1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</row>
    <row r="136" ht="15.75" customHeight="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</row>
    <row r="137" ht="15.75" customHeight="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</row>
    <row r="138" ht="15.75" customHeight="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</row>
    <row r="139" ht="15.75" customHeight="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</row>
    <row r="140" ht="15.75" customHeight="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</row>
    <row r="141" ht="15.75" customHeight="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</row>
    <row r="142" ht="15.75" customHeight="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</row>
    <row r="143" ht="15.75" customHeight="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</row>
    <row r="144" ht="15.75" customHeight="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</row>
    <row r="145" ht="15.75" customHeight="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</row>
    <row r="146" ht="15.75" customHeight="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</row>
    <row r="147" ht="15.75" customHeight="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</row>
    <row r="148" ht="15.75" customHeight="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</row>
    <row r="149" ht="15.75" customHeight="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</row>
    <row r="150" ht="15.75" customHeight="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</row>
    <row r="151" ht="15.75" customHeight="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</row>
    <row r="152" ht="15.75" customHeight="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</row>
    <row r="153" ht="15.75" customHeight="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</row>
    <row r="154" ht="15.75" customHeight="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</row>
    <row r="155" ht="15.75" customHeight="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</row>
    <row r="156" ht="15.75" customHeight="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</row>
    <row r="157" ht="15.75" customHeight="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</row>
    <row r="158" ht="15.75" customHeight="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</row>
    <row r="159" ht="15.75" customHeight="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</row>
    <row r="160" ht="15.75" customHeight="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</row>
    <row r="161" ht="15.75" customHeight="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</row>
    <row r="162" ht="15.75" customHeight="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</row>
    <row r="163" ht="15.75" customHeight="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</row>
    <row r="164" ht="15.75" customHeight="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</row>
    <row r="165" ht="15.75" customHeight="1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</row>
    <row r="166" ht="15.75" customHeight="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</row>
    <row r="167" ht="15.75" customHeight="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</row>
    <row r="168" ht="15.75" customHeight="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</row>
    <row r="169" ht="15.75" customHeight="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</row>
    <row r="170" ht="15.75" customHeight="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</row>
    <row r="171" ht="15.75" customHeight="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</row>
    <row r="172" ht="15.75" customHeight="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</row>
    <row r="173" ht="15.75" customHeight="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</row>
    <row r="174" ht="15.75" customHeight="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</row>
    <row r="175" ht="15.75" customHeight="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</row>
    <row r="176" ht="15.75" customHeight="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</row>
    <row r="177" ht="15.75" customHeight="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</row>
    <row r="178" ht="15.75" customHeight="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</row>
    <row r="179" ht="15.75" customHeight="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</row>
    <row r="180" ht="15.75" customHeight="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</row>
    <row r="181" ht="15.75" customHeight="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</row>
    <row r="182" ht="15.75" customHeight="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</row>
    <row r="183" ht="15.75" customHeight="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</row>
    <row r="184" ht="15.75" customHeight="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</row>
    <row r="185" ht="15.75" customHeight="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</row>
    <row r="186" ht="15.75" customHeight="1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</row>
    <row r="187" ht="15.75" customHeight="1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</row>
    <row r="188" ht="15.75" customHeight="1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</row>
    <row r="189" ht="15.75" customHeight="1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</row>
    <row r="190" ht="15.75" customHeight="1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</row>
    <row r="191" ht="15.75" customHeight="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</row>
    <row r="192" ht="15.75" customHeight="1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</row>
    <row r="193" ht="15.75" customHeight="1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</row>
    <row r="194" ht="15.75" customHeight="1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</row>
    <row r="195" ht="15.75" customHeight="1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</row>
    <row r="196" ht="15.75" customHeight="1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</row>
    <row r="197" ht="15.75" customHeight="1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</row>
    <row r="198" ht="15.75" customHeight="1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</row>
    <row r="199" ht="15.75" customHeight="1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</row>
    <row r="200" ht="15.75" customHeight="1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</row>
    <row r="201" ht="15.75" customHeight="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</row>
    <row r="202" ht="15.75" customHeight="1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</row>
    <row r="203" ht="15.75" customHeight="1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</row>
    <row r="204" ht="15.75" customHeight="1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</row>
    <row r="205" ht="15.75" customHeight="1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</row>
    <row r="206" ht="15.75" customHeight="1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</row>
    <row r="207" ht="15.75" customHeight="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</row>
    <row r="208" ht="15.75" customHeight="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</row>
    <row r="209" ht="15.75" customHeight="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</row>
    <row r="210" ht="15.75" customHeight="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</row>
    <row r="211" ht="15.75" customHeight="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</row>
    <row r="212" ht="15.75" customHeight="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</row>
    <row r="213" ht="15.75" customHeight="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</row>
    <row r="214" ht="15.75" customHeight="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</row>
    <row r="215" ht="15.75" customHeight="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</row>
    <row r="216" ht="15.75" customHeight="1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</row>
    <row r="217" ht="15.75" customHeight="1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</row>
    <row r="218" ht="15.75" customHeight="1"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</row>
    <row r="219" ht="15.75" customHeight="1"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</row>
    <row r="220" ht="15.75" customHeight="1"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</row>
    <row r="221" ht="15.75" customHeight="1"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H2"/>
    <mergeCell ref="B4:E4"/>
    <mergeCell ref="B5:H5"/>
    <mergeCell ref="E32:G32"/>
    <mergeCell ref="C34:H34"/>
    <mergeCell ref="B35:H35"/>
    <mergeCell ref="B36:H36"/>
  </mergeCells>
  <conditionalFormatting sqref="A10 B9:D9">
    <cfRule type="containsText" dxfId="0" priority="1" operator="containsText" text="#N/A">
      <formula>NOT(ISERROR(SEARCH(("#N/A"),(A10))))</formula>
    </cfRule>
  </conditionalFormatting>
  <conditionalFormatting sqref="B12:D12">
    <cfRule type="containsText" dxfId="0" priority="2" operator="containsText" text="#N/A">
      <formula>NOT(ISERROR(SEARCH(("#N/A"),(B12))))</formula>
    </cfRule>
  </conditionalFormatting>
  <conditionalFormatting sqref="C10:C11">
    <cfRule type="containsText" dxfId="0" priority="3" operator="containsText" text="#N/A">
      <formula>NOT(ISERROR(SEARCH(("#N/A"),(C10))))</formula>
    </cfRule>
  </conditionalFormatting>
  <printOptions horizontalCentered="1" verticalCentered="1"/>
  <pageMargins bottom="1.1811023622047245" footer="0.0" header="0.0" left="0.7480314960629921" right="0.7480314960629921" top="0.984251968503937"/>
  <pageSetup orientation="portrait"/>
  <headerFooter>
    <oddFooter>&amp;R#FF8939RESTRICTED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44.71"/>
    <col customWidth="1" min="3" max="3" width="10.71"/>
    <col customWidth="1" min="4" max="4" width="17.29"/>
    <col customWidth="1" min="5" max="6" width="10.71"/>
    <col customWidth="1" min="7" max="7" width="13.43"/>
    <col customWidth="1" min="8" max="8" width="14.29"/>
    <col customWidth="1" min="9" max="9" width="10.71"/>
    <col customWidth="1" min="10" max="10" width="13.71"/>
    <col customWidth="1" min="11" max="11" width="15.86"/>
    <col customWidth="1" min="12" max="13" width="10.71"/>
  </cols>
  <sheetData>
    <row r="2">
      <c r="A2" s="184" t="s">
        <v>99</v>
      </c>
    </row>
    <row r="3">
      <c r="A3" s="93"/>
      <c r="B3" s="93"/>
      <c r="C3" s="93"/>
      <c r="D3" s="93"/>
      <c r="E3" s="93"/>
      <c r="F3" s="93"/>
      <c r="G3" s="93"/>
      <c r="H3" s="93"/>
    </row>
    <row r="4">
      <c r="A4" s="18" t="s">
        <v>20</v>
      </c>
      <c r="B4" s="19" t="str">
        <f>'CONSOLIDADO CON MANTO '!D15</f>
        <v> CARGUE Y RETIRO DE ESCOMBROS EN VOLQUETA DE 6 M3 CON ESCOMBRERA AUTORIZADA (hasta 15 km)</v>
      </c>
      <c r="C4" s="20"/>
      <c r="D4" s="20"/>
      <c r="E4" s="21"/>
      <c r="F4" s="22"/>
      <c r="G4" s="18" t="s">
        <v>22</v>
      </c>
      <c r="H4" s="23" t="s">
        <v>15</v>
      </c>
      <c r="K4" s="5"/>
    </row>
    <row r="5" ht="27.75" customHeight="1">
      <c r="A5" s="25" t="s">
        <v>24</v>
      </c>
      <c r="B5" s="26" t="s">
        <v>140</v>
      </c>
      <c r="C5" s="27"/>
      <c r="D5" s="27"/>
      <c r="E5" s="27"/>
      <c r="F5" s="27"/>
      <c r="G5" s="27"/>
      <c r="H5" s="27"/>
    </row>
    <row r="6">
      <c r="A6" s="28"/>
      <c r="B6" s="28"/>
      <c r="C6" s="28"/>
      <c r="D6" s="29"/>
      <c r="E6" s="28"/>
      <c r="F6" s="28"/>
      <c r="G6" s="28"/>
      <c r="H6" s="30"/>
    </row>
    <row r="7">
      <c r="A7" s="31" t="s">
        <v>25</v>
      </c>
      <c r="B7" s="31" t="s">
        <v>26</v>
      </c>
      <c r="C7" s="32"/>
      <c r="D7" s="33"/>
      <c r="E7" s="32"/>
      <c r="F7" s="32"/>
      <c r="G7" s="32"/>
      <c r="H7" s="34"/>
    </row>
    <row r="8">
      <c r="A8" s="35" t="s">
        <v>27</v>
      </c>
      <c r="B8" s="35" t="s">
        <v>28</v>
      </c>
      <c r="C8" s="35" t="s">
        <v>12</v>
      </c>
      <c r="D8" s="36" t="s">
        <v>29</v>
      </c>
      <c r="E8" s="35" t="s">
        <v>30</v>
      </c>
      <c r="F8" s="35"/>
      <c r="G8" s="35" t="s">
        <v>31</v>
      </c>
      <c r="H8" s="37" t="s">
        <v>32</v>
      </c>
    </row>
    <row r="9">
      <c r="A9" s="263"/>
      <c r="B9" s="265" t="s">
        <v>33</v>
      </c>
      <c r="C9" s="203" t="s">
        <v>34</v>
      </c>
      <c r="D9" s="202">
        <f>H25</f>
        <v>19946</v>
      </c>
      <c r="E9" s="263">
        <v>0.05</v>
      </c>
      <c r="F9" s="264"/>
      <c r="G9" s="265"/>
      <c r="H9" s="266">
        <f t="shared" ref="H9:H10" si="1">ROUND(E9*D9,0)</f>
        <v>997</v>
      </c>
    </row>
    <row r="10">
      <c r="A10" s="38"/>
      <c r="B10" s="39" t="s">
        <v>110</v>
      </c>
      <c r="C10" s="40" t="s">
        <v>36</v>
      </c>
      <c r="D10" s="41">
        <v>96000.0</v>
      </c>
      <c r="E10" s="38">
        <f>1/8</f>
        <v>0.125</v>
      </c>
      <c r="F10" s="42"/>
      <c r="G10" s="39"/>
      <c r="H10" s="43">
        <f t="shared" si="1"/>
        <v>12000</v>
      </c>
    </row>
    <row r="11">
      <c r="A11" s="52"/>
      <c r="B11" s="52"/>
      <c r="C11" s="52"/>
      <c r="D11" s="56"/>
      <c r="E11" s="52"/>
      <c r="F11" s="54"/>
      <c r="G11" s="57" t="s">
        <v>37</v>
      </c>
      <c r="H11" s="58">
        <f>H9+H10</f>
        <v>12997</v>
      </c>
    </row>
    <row r="12">
      <c r="A12" s="59" t="s">
        <v>38</v>
      </c>
      <c r="B12" s="59" t="s">
        <v>39</v>
      </c>
      <c r="C12" s="52"/>
      <c r="D12" s="60"/>
      <c r="E12" s="52"/>
      <c r="F12" s="54"/>
      <c r="G12" s="52"/>
      <c r="H12" s="61"/>
    </row>
    <row r="13">
      <c r="A13" s="35" t="s">
        <v>27</v>
      </c>
      <c r="B13" s="35" t="s">
        <v>28</v>
      </c>
      <c r="C13" s="35" t="s">
        <v>12</v>
      </c>
      <c r="D13" s="36" t="s">
        <v>29</v>
      </c>
      <c r="E13" s="35" t="s">
        <v>30</v>
      </c>
      <c r="F13" s="62"/>
      <c r="G13" s="35" t="s">
        <v>31</v>
      </c>
      <c r="H13" s="37" t="s">
        <v>32</v>
      </c>
    </row>
    <row r="14">
      <c r="A14" s="294"/>
      <c r="B14" s="68"/>
      <c r="C14" s="69"/>
      <c r="D14" s="70"/>
      <c r="E14" s="71"/>
      <c r="F14" s="72"/>
      <c r="G14" s="71"/>
      <c r="H14" s="73">
        <f>D14*E14</f>
        <v>0</v>
      </c>
    </row>
    <row r="15">
      <c r="A15" s="52"/>
      <c r="C15" s="52"/>
      <c r="D15" s="60"/>
      <c r="E15" s="52"/>
      <c r="F15" s="54"/>
      <c r="G15" s="83" t="s">
        <v>37</v>
      </c>
      <c r="H15" s="84">
        <f>SUM(H14)</f>
        <v>0</v>
      </c>
    </row>
    <row r="16">
      <c r="A16" s="59" t="s">
        <v>45</v>
      </c>
      <c r="B16" s="59" t="s">
        <v>46</v>
      </c>
      <c r="C16" s="52"/>
      <c r="D16" s="60"/>
      <c r="E16" s="52"/>
      <c r="F16" s="54"/>
      <c r="G16" s="52"/>
      <c r="H16" s="61"/>
    </row>
    <row r="17">
      <c r="A17" s="63" t="s">
        <v>27</v>
      </c>
      <c r="B17" s="63" t="s">
        <v>28</v>
      </c>
      <c r="C17" s="63" t="s">
        <v>12</v>
      </c>
      <c r="D17" s="74" t="s">
        <v>29</v>
      </c>
      <c r="E17" s="76"/>
      <c r="F17" s="66"/>
      <c r="G17" s="63" t="s">
        <v>31</v>
      </c>
      <c r="H17" s="75" t="s">
        <v>32</v>
      </c>
    </row>
    <row r="18">
      <c r="A18" s="309"/>
      <c r="B18" s="326" t="s">
        <v>141</v>
      </c>
      <c r="C18" s="327" t="s">
        <v>142</v>
      </c>
      <c r="D18" s="328">
        <f>500000/6</f>
        <v>83333.33333</v>
      </c>
      <c r="E18" s="38">
        <v>1.0</v>
      </c>
      <c r="F18" s="329"/>
      <c r="G18" s="309"/>
      <c r="H18" s="330">
        <f>ROUND(E18*D18,0)</f>
        <v>83333</v>
      </c>
      <c r="I18" s="9"/>
    </row>
    <row r="19">
      <c r="A19" s="39"/>
      <c r="B19" s="76" t="s">
        <v>143</v>
      </c>
      <c r="C19" s="40" t="s">
        <v>142</v>
      </c>
      <c r="D19" s="268">
        <f>170000/6</f>
        <v>28333.33333</v>
      </c>
      <c r="E19" s="38">
        <v>1.0</v>
      </c>
      <c r="F19" s="42"/>
      <c r="G19" s="39"/>
      <c r="H19" s="43">
        <f>D19*E19</f>
        <v>28333.33333</v>
      </c>
    </row>
    <row r="20" ht="15.75" customHeight="1">
      <c r="A20" s="52"/>
      <c r="B20" s="52"/>
      <c r="C20" s="52"/>
      <c r="D20" s="60"/>
      <c r="E20" s="60"/>
      <c r="F20" s="54"/>
      <c r="G20" s="83" t="s">
        <v>37</v>
      </c>
      <c r="H20" s="84">
        <f>H18+H19</f>
        <v>111666.3333</v>
      </c>
    </row>
    <row r="21" ht="15.75" customHeight="1">
      <c r="A21" s="59" t="s">
        <v>47</v>
      </c>
      <c r="B21" s="59" t="s">
        <v>48</v>
      </c>
      <c r="C21" s="52"/>
      <c r="D21" s="60"/>
      <c r="E21" s="60"/>
      <c r="F21" s="54"/>
      <c r="G21" s="52"/>
      <c r="H21" s="61"/>
    </row>
    <row r="22" ht="15.75" customHeight="1">
      <c r="A22" s="63" t="s">
        <v>27</v>
      </c>
      <c r="B22" s="63" t="s">
        <v>28</v>
      </c>
      <c r="C22" s="63" t="s">
        <v>12</v>
      </c>
      <c r="D22" s="74" t="s">
        <v>49</v>
      </c>
      <c r="E22" s="63" t="s">
        <v>30</v>
      </c>
      <c r="F22" s="66"/>
      <c r="G22" s="63" t="s">
        <v>50</v>
      </c>
      <c r="H22" s="75" t="s">
        <v>32</v>
      </c>
    </row>
    <row r="23" ht="15.75" customHeight="1">
      <c r="A23" s="85"/>
      <c r="B23" s="11" t="s">
        <v>10</v>
      </c>
      <c r="C23" s="15" t="s">
        <v>51</v>
      </c>
      <c r="D23" s="86">
        <f>'M DE O'!F10</f>
        <v>19945.87685</v>
      </c>
      <c r="E23" s="87">
        <v>1.0</v>
      </c>
      <c r="F23" s="42"/>
      <c r="G23" s="87">
        <v>1.0</v>
      </c>
      <c r="H23" s="43">
        <f>ROUND(E23*D23*G23,0)</f>
        <v>19946</v>
      </c>
      <c r="J23" s="93"/>
      <c r="K23" s="93"/>
      <c r="L23" s="93"/>
      <c r="M23" s="93"/>
    </row>
    <row r="24" ht="15.75" customHeight="1">
      <c r="A24" s="38"/>
      <c r="B24" s="64"/>
      <c r="C24" s="40"/>
      <c r="D24" s="88"/>
      <c r="E24" s="87"/>
      <c r="F24" s="42"/>
      <c r="G24" s="87"/>
      <c r="H24" s="43"/>
      <c r="J24" s="93"/>
      <c r="K24" s="93"/>
      <c r="L24" s="93"/>
      <c r="M24" s="93"/>
    </row>
    <row r="25" ht="15.75" customHeight="1">
      <c r="A25" s="52"/>
      <c r="B25" s="89" t="s">
        <v>52</v>
      </c>
      <c r="C25" s="89">
        <v>1.0</v>
      </c>
      <c r="D25" s="60"/>
      <c r="E25" s="52"/>
      <c r="F25" s="52"/>
      <c r="G25" s="83" t="s">
        <v>37</v>
      </c>
      <c r="H25" s="84">
        <f>SUM(H23:H24)</f>
        <v>19946</v>
      </c>
      <c r="J25" s="93"/>
      <c r="K25" s="93"/>
      <c r="L25" s="93"/>
      <c r="M25" s="93"/>
    </row>
    <row r="26" ht="15.75" customHeight="1">
      <c r="A26" s="28"/>
      <c r="B26" s="90"/>
      <c r="C26" s="90"/>
      <c r="D26" s="29"/>
      <c r="E26" s="28"/>
      <c r="F26" s="28"/>
      <c r="G26" s="91"/>
      <c r="H26" s="92"/>
      <c r="J26" s="93"/>
      <c r="K26" s="273"/>
      <c r="L26" s="93"/>
      <c r="M26" s="93"/>
    </row>
    <row r="27" ht="15.75" customHeight="1">
      <c r="A27" s="28"/>
      <c r="B27" s="93"/>
      <c r="C27" s="93"/>
      <c r="D27" s="29"/>
      <c r="E27" s="94" t="s">
        <v>53</v>
      </c>
      <c r="F27" s="20"/>
      <c r="G27" s="21"/>
      <c r="H27" s="95">
        <f>H25+H20+H15+H11</f>
        <v>144609.3333</v>
      </c>
      <c r="J27" s="331"/>
      <c r="K27" s="332"/>
      <c r="L27" s="93"/>
      <c r="M27" s="93"/>
    </row>
    <row r="28" ht="15.75" customHeight="1">
      <c r="A28" s="96"/>
      <c r="B28" s="97"/>
      <c r="C28" s="98"/>
      <c r="D28" s="93"/>
      <c r="E28" s="98"/>
      <c r="F28" s="98"/>
      <c r="G28" s="97"/>
      <c r="H28" s="98"/>
    </row>
    <row r="29" ht="15.75" customHeight="1">
      <c r="A29" s="96"/>
      <c r="B29" s="99" t="s">
        <v>54</v>
      </c>
      <c r="C29" s="100"/>
      <c r="D29" s="101"/>
      <c r="E29" s="101"/>
      <c r="F29" s="101"/>
      <c r="G29" s="101"/>
      <c r="H29" s="101"/>
    </row>
    <row r="30" ht="15.75" customHeight="1">
      <c r="A30" s="96"/>
      <c r="B30" s="102"/>
      <c r="C30" s="20"/>
      <c r="D30" s="20"/>
      <c r="E30" s="20"/>
      <c r="F30" s="20"/>
      <c r="G30" s="20"/>
      <c r="H30" s="21"/>
    </row>
    <row r="31" ht="15.75" customHeight="1">
      <c r="A31" s="96"/>
      <c r="B31" s="103"/>
      <c r="C31" s="20"/>
      <c r="D31" s="20"/>
      <c r="E31" s="20"/>
      <c r="F31" s="20"/>
      <c r="G31" s="20"/>
      <c r="H31" s="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H2"/>
    <mergeCell ref="B4:E4"/>
    <mergeCell ref="B5:H5"/>
    <mergeCell ref="E27:G27"/>
    <mergeCell ref="C29:H29"/>
    <mergeCell ref="B30:H30"/>
    <mergeCell ref="B31:H31"/>
  </mergeCells>
  <conditionalFormatting sqref="B9:D10 C18:C19">
    <cfRule type="containsText" dxfId="0" priority="1" operator="containsText" text="#N/A">
      <formula>NOT(ISERROR(SEARCH(("#N/A"),(B9))))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59.43"/>
    <col customWidth="1" min="3" max="5" width="13.43"/>
    <col customWidth="1" min="6" max="7" width="17.43"/>
    <col customWidth="1" min="8" max="27" width="10.71"/>
  </cols>
  <sheetData>
    <row r="1">
      <c r="A1" s="333" t="s">
        <v>144</v>
      </c>
      <c r="B1" s="334"/>
      <c r="C1" s="334"/>
      <c r="D1" s="334"/>
      <c r="E1" s="334"/>
      <c r="F1" s="334"/>
      <c r="G1" s="335"/>
    </row>
    <row r="2">
      <c r="A2" s="336" t="s">
        <v>145</v>
      </c>
      <c r="B2" s="337" t="s">
        <v>146</v>
      </c>
      <c r="C2" s="338" t="s">
        <v>147</v>
      </c>
      <c r="D2" s="339" t="s">
        <v>148</v>
      </c>
      <c r="E2" s="339" t="s">
        <v>149</v>
      </c>
      <c r="F2" s="340" t="s">
        <v>150</v>
      </c>
      <c r="G2" s="341" t="s">
        <v>151</v>
      </c>
    </row>
    <row r="3">
      <c r="A3" s="342">
        <v>1.0</v>
      </c>
      <c r="B3" s="343" t="s">
        <v>152</v>
      </c>
      <c r="C3" s="78">
        <v>377900.0</v>
      </c>
      <c r="D3" s="78">
        <v>348390.0</v>
      </c>
      <c r="E3" s="78">
        <v>309900.0</v>
      </c>
      <c r="F3" s="344"/>
      <c r="G3" s="345">
        <f>((C3+D3+E3)/3)/20</f>
        <v>17269.83333</v>
      </c>
    </row>
    <row r="4">
      <c r="A4" s="346">
        <v>2.0</v>
      </c>
      <c r="B4" s="347" t="s">
        <v>153</v>
      </c>
      <c r="C4" s="348">
        <f>505900/6</f>
        <v>84316.66667</v>
      </c>
      <c r="D4" s="348">
        <f>553561/6</f>
        <v>92260.16667</v>
      </c>
      <c r="E4" s="348">
        <f>324600/3</f>
        <v>108200</v>
      </c>
      <c r="F4" s="349"/>
      <c r="G4" s="350">
        <f t="shared" ref="G4:G12" si="1">(C4+D4+E4)/3</f>
        <v>94925.61111</v>
      </c>
    </row>
    <row r="5">
      <c r="A5" s="351">
        <v>3.0</v>
      </c>
      <c r="B5" s="352" t="s">
        <v>154</v>
      </c>
      <c r="C5" s="353">
        <v>52000.0</v>
      </c>
      <c r="D5" s="353">
        <v>55800.0</v>
      </c>
      <c r="E5" s="353">
        <v>64700.0</v>
      </c>
      <c r="F5" s="344"/>
      <c r="G5" s="345">
        <f t="shared" si="1"/>
        <v>57500</v>
      </c>
    </row>
    <row r="6">
      <c r="A6" s="342">
        <v>4.0</v>
      </c>
      <c r="B6" s="352" t="s">
        <v>155</v>
      </c>
      <c r="C6" s="353">
        <v>57748.0</v>
      </c>
      <c r="D6" s="353">
        <v>69900.0</v>
      </c>
      <c r="E6" s="353">
        <v>52600.0</v>
      </c>
      <c r="F6" s="344"/>
      <c r="G6" s="345">
        <f t="shared" si="1"/>
        <v>60082.66667</v>
      </c>
    </row>
    <row r="7">
      <c r="A7" s="342">
        <v>5.0</v>
      </c>
      <c r="B7" s="343" t="s">
        <v>156</v>
      </c>
      <c r="C7" s="78">
        <v>219900.0</v>
      </c>
      <c r="D7" s="78">
        <v>206900.0</v>
      </c>
      <c r="E7" s="78">
        <v>203900.0</v>
      </c>
      <c r="F7" s="344"/>
      <c r="G7" s="345">
        <f t="shared" si="1"/>
        <v>210233.3333</v>
      </c>
    </row>
    <row r="8">
      <c r="A8" s="342">
        <v>6.0</v>
      </c>
      <c r="B8" s="343" t="s">
        <v>157</v>
      </c>
      <c r="C8" s="353">
        <v>84500.0</v>
      </c>
      <c r="D8" s="78">
        <v>71200.0</v>
      </c>
      <c r="E8" s="353">
        <v>84500.0</v>
      </c>
      <c r="F8" s="344"/>
      <c r="G8" s="345">
        <f t="shared" si="1"/>
        <v>80066.66667</v>
      </c>
    </row>
    <row r="9">
      <c r="A9" s="351">
        <v>7.0</v>
      </c>
      <c r="B9" s="343" t="s">
        <v>158</v>
      </c>
      <c r="C9" s="353">
        <v>34900.0</v>
      </c>
      <c r="D9" s="353">
        <v>36800.0</v>
      </c>
      <c r="E9" s="353">
        <v>30500.0</v>
      </c>
      <c r="F9" s="344"/>
      <c r="G9" s="345">
        <f t="shared" si="1"/>
        <v>34066.66667</v>
      </c>
    </row>
    <row r="10">
      <c r="A10" s="351">
        <v>8.0</v>
      </c>
      <c r="B10" s="343" t="s">
        <v>159</v>
      </c>
      <c r="C10" s="78">
        <v>373900.0</v>
      </c>
      <c r="D10" s="78">
        <v>224900.0</v>
      </c>
      <c r="E10" s="78">
        <v>260090.0</v>
      </c>
      <c r="F10" s="344"/>
      <c r="G10" s="345">
        <f t="shared" si="1"/>
        <v>286296.6667</v>
      </c>
    </row>
    <row r="11">
      <c r="A11" s="342">
        <v>9.0</v>
      </c>
      <c r="B11" s="343" t="s">
        <v>160</v>
      </c>
      <c r="C11" s="78">
        <v>69900.0</v>
      </c>
      <c r="D11" s="78">
        <v>66800.0</v>
      </c>
      <c r="E11" s="78">
        <v>45190.0</v>
      </c>
      <c r="F11" s="344"/>
      <c r="G11" s="345">
        <f t="shared" si="1"/>
        <v>60630</v>
      </c>
    </row>
    <row r="12">
      <c r="A12" s="354">
        <v>10.0</v>
      </c>
      <c r="B12" s="355" t="s">
        <v>161</v>
      </c>
      <c r="C12" s="356">
        <v>97900.0</v>
      </c>
      <c r="D12" s="357">
        <v>107100.0</v>
      </c>
      <c r="E12" s="357">
        <v>85900.0</v>
      </c>
      <c r="F12" s="358"/>
      <c r="G12" s="359">
        <f t="shared" si="1"/>
        <v>96966.66667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0.71"/>
    <col customWidth="1" min="3" max="3" width="12.0"/>
    <col customWidth="1" min="4" max="4" width="10.71"/>
    <col customWidth="1" min="5" max="5" width="12.0"/>
    <col customWidth="1" min="6" max="6" width="10.71"/>
  </cols>
  <sheetData>
    <row r="2">
      <c r="A2" s="4" t="s">
        <v>11</v>
      </c>
      <c r="B2" s="4" t="s">
        <v>12</v>
      </c>
      <c r="C2" s="4" t="s">
        <v>13</v>
      </c>
    </row>
    <row r="4">
      <c r="A4" s="12" t="s">
        <v>14</v>
      </c>
      <c r="B4" s="4" t="s">
        <v>15</v>
      </c>
      <c r="C4" s="13">
        <v>440388.0</v>
      </c>
    </row>
    <row r="5">
      <c r="A5" s="14" t="s">
        <v>16</v>
      </c>
      <c r="B5" s="15" t="s">
        <v>17</v>
      </c>
      <c r="C5" s="13">
        <v>330000.0</v>
      </c>
      <c r="D5" s="16">
        <f>C5/20</f>
        <v>16500</v>
      </c>
      <c r="E5" s="5">
        <v>18000.0</v>
      </c>
    </row>
    <row r="6">
      <c r="A6" s="14" t="s">
        <v>18</v>
      </c>
      <c r="B6" s="4" t="s">
        <v>19</v>
      </c>
      <c r="C6" s="17">
        <v>57500.0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45.43"/>
    <col customWidth="1" min="3" max="3" width="10.71"/>
    <col customWidth="1" hidden="1" min="4" max="4" width="16.29"/>
    <col customWidth="1" min="5" max="6" width="10.71"/>
    <col customWidth="1" min="7" max="7" width="14.0"/>
    <col customWidth="1" min="8" max="9" width="10.71"/>
    <col customWidth="1" min="10" max="10" width="16.14"/>
    <col customWidth="1" min="11" max="11" width="15.86"/>
    <col customWidth="1" min="12" max="12" width="13.29"/>
    <col customWidth="1" min="13" max="13" width="12.0"/>
  </cols>
  <sheetData>
    <row r="2">
      <c r="A2" s="18" t="s">
        <v>20</v>
      </c>
      <c r="B2" s="19" t="s">
        <v>21</v>
      </c>
      <c r="C2" s="20"/>
      <c r="D2" s="20"/>
      <c r="E2" s="21"/>
      <c r="F2" s="22"/>
      <c r="G2" s="18" t="s">
        <v>22</v>
      </c>
      <c r="H2" s="23" t="s">
        <v>15</v>
      </c>
      <c r="J2" s="24" t="s">
        <v>23</v>
      </c>
    </row>
    <row r="3">
      <c r="A3" s="25" t="s">
        <v>24</v>
      </c>
      <c r="B3" s="26"/>
      <c r="C3" s="27"/>
      <c r="D3" s="27"/>
      <c r="E3" s="27"/>
      <c r="F3" s="27"/>
      <c r="G3" s="27"/>
      <c r="H3" s="27"/>
    </row>
    <row r="4">
      <c r="A4" s="28"/>
      <c r="B4" s="28"/>
      <c r="C4" s="28"/>
      <c r="D4" s="29"/>
      <c r="E4" s="28"/>
      <c r="F4" s="28"/>
      <c r="G4" s="28"/>
      <c r="H4" s="30"/>
    </row>
    <row r="5">
      <c r="A5" s="31" t="s">
        <v>25</v>
      </c>
      <c r="B5" s="31" t="s">
        <v>26</v>
      </c>
      <c r="C5" s="32"/>
      <c r="D5" s="33"/>
      <c r="E5" s="32"/>
      <c r="F5" s="32"/>
      <c r="G5" s="32"/>
      <c r="H5" s="34"/>
    </row>
    <row r="6">
      <c r="A6" s="35" t="s">
        <v>27</v>
      </c>
      <c r="B6" s="35" t="s">
        <v>28</v>
      </c>
      <c r="C6" s="35" t="s">
        <v>12</v>
      </c>
      <c r="D6" s="36" t="s">
        <v>29</v>
      </c>
      <c r="E6" s="35" t="s">
        <v>30</v>
      </c>
      <c r="F6" s="35"/>
      <c r="G6" s="35" t="s">
        <v>31</v>
      </c>
      <c r="H6" s="37" t="s">
        <v>32</v>
      </c>
    </row>
    <row r="7">
      <c r="A7" s="38"/>
      <c r="B7" s="39" t="s">
        <v>33</v>
      </c>
      <c r="C7" s="40" t="s">
        <v>34</v>
      </c>
      <c r="D7" s="41">
        <f>H27</f>
        <v>34211.89891</v>
      </c>
      <c r="E7" s="39">
        <v>0.05</v>
      </c>
      <c r="F7" s="42"/>
      <c r="G7" s="39"/>
      <c r="H7" s="43">
        <f>ROUND(E7*D7,0)</f>
        <v>1711</v>
      </c>
    </row>
    <row r="8">
      <c r="A8" s="44"/>
      <c r="B8" s="45" t="s">
        <v>35</v>
      </c>
      <c r="C8" s="46" t="s">
        <v>36</v>
      </c>
      <c r="D8" s="47">
        <v>120000.0</v>
      </c>
      <c r="E8" s="45">
        <v>0.25</v>
      </c>
      <c r="F8" s="48"/>
      <c r="G8" s="45"/>
      <c r="H8" s="49">
        <f>D8*E8</f>
        <v>30000</v>
      </c>
    </row>
    <row r="9">
      <c r="A9" s="45"/>
      <c r="B9" s="50"/>
      <c r="C9" s="46"/>
      <c r="D9" s="51"/>
      <c r="E9" s="45"/>
      <c r="F9" s="48"/>
      <c r="G9" s="45"/>
      <c r="H9" s="49"/>
    </row>
    <row r="10">
      <c r="A10" s="52"/>
      <c r="B10" s="9"/>
      <c r="C10" s="53"/>
      <c r="D10" s="13"/>
      <c r="E10" s="52"/>
      <c r="F10" s="54"/>
      <c r="G10" s="52"/>
      <c r="H10" s="55"/>
    </row>
    <row r="11">
      <c r="A11" s="52"/>
      <c r="B11" s="52"/>
      <c r="C11" s="52"/>
      <c r="D11" s="56"/>
      <c r="E11" s="52"/>
      <c r="F11" s="54"/>
      <c r="G11" s="57" t="s">
        <v>37</v>
      </c>
      <c r="H11" s="58">
        <f>SUM(H7:H9)</f>
        <v>31711</v>
      </c>
    </row>
    <row r="12">
      <c r="A12" s="59" t="s">
        <v>38</v>
      </c>
      <c r="B12" s="59" t="s">
        <v>39</v>
      </c>
      <c r="C12" s="52"/>
      <c r="D12" s="60"/>
      <c r="E12" s="52"/>
      <c r="F12" s="54"/>
      <c r="G12" s="52"/>
      <c r="H12" s="61"/>
    </row>
    <row r="13">
      <c r="A13" s="35" t="s">
        <v>27</v>
      </c>
      <c r="B13" s="35" t="s">
        <v>28</v>
      </c>
      <c r="C13" s="35" t="s">
        <v>12</v>
      </c>
      <c r="D13" s="36" t="s">
        <v>29</v>
      </c>
      <c r="E13" s="35" t="s">
        <v>30</v>
      </c>
      <c r="F13" s="62"/>
      <c r="G13" s="35" t="s">
        <v>31</v>
      </c>
      <c r="H13" s="37" t="s">
        <v>32</v>
      </c>
    </row>
    <row r="14">
      <c r="A14" s="63"/>
      <c r="B14" s="64" t="s">
        <v>40</v>
      </c>
      <c r="C14" s="38" t="s">
        <v>15</v>
      </c>
      <c r="D14" s="65">
        <v>120000.0</v>
      </c>
      <c r="E14" s="38">
        <v>1.2</v>
      </c>
      <c r="F14" s="66"/>
      <c r="G14" s="63"/>
      <c r="H14" s="67">
        <f t="shared" ref="H14:H16" si="1">D14*E14</f>
        <v>144000</v>
      </c>
    </row>
    <row r="15">
      <c r="A15" s="63"/>
      <c r="B15" s="64" t="s">
        <v>41</v>
      </c>
      <c r="C15" s="38" t="s">
        <v>42</v>
      </c>
      <c r="D15" s="65">
        <f>32000/50</f>
        <v>640</v>
      </c>
      <c r="E15" s="38">
        <v>370.0</v>
      </c>
      <c r="F15" s="66"/>
      <c r="G15" s="63"/>
      <c r="H15" s="67">
        <f t="shared" si="1"/>
        <v>236800</v>
      </c>
      <c r="J15" s="9" t="s">
        <v>43</v>
      </c>
      <c r="K15" s="5">
        <v>34900.0</v>
      </c>
      <c r="L15" s="9" t="s">
        <v>44</v>
      </c>
      <c r="M15" s="5">
        <v>32000.0</v>
      </c>
    </row>
    <row r="16">
      <c r="A16" s="38"/>
      <c r="B16" s="68"/>
      <c r="C16" s="69"/>
      <c r="D16" s="70"/>
      <c r="E16" s="71"/>
      <c r="F16" s="72"/>
      <c r="G16" s="71"/>
      <c r="H16" s="73">
        <f t="shared" si="1"/>
        <v>0</v>
      </c>
    </row>
    <row r="17">
      <c r="A17" s="52"/>
      <c r="C17" s="52"/>
      <c r="D17" s="60"/>
      <c r="E17" s="52"/>
      <c r="F17" s="54"/>
      <c r="G17" s="57" t="s">
        <v>37</v>
      </c>
      <c r="H17" s="58">
        <f>SUM(H14:H16)</f>
        <v>380800</v>
      </c>
    </row>
    <row r="18">
      <c r="A18" s="59" t="s">
        <v>45</v>
      </c>
      <c r="B18" s="59" t="s">
        <v>46</v>
      </c>
      <c r="C18" s="52"/>
      <c r="D18" s="60"/>
      <c r="E18" s="52"/>
      <c r="F18" s="54"/>
      <c r="G18" s="52"/>
      <c r="H18" s="61"/>
    </row>
    <row r="19">
      <c r="A19" s="63" t="s">
        <v>27</v>
      </c>
      <c r="B19" s="63" t="s">
        <v>28</v>
      </c>
      <c r="C19" s="63" t="s">
        <v>12</v>
      </c>
      <c r="D19" s="74" t="s">
        <v>29</v>
      </c>
      <c r="E19" s="63" t="s">
        <v>30</v>
      </c>
      <c r="F19" s="66"/>
      <c r="G19" s="63" t="s">
        <v>31</v>
      </c>
      <c r="H19" s="75" t="s">
        <v>32</v>
      </c>
    </row>
    <row r="20">
      <c r="A20" s="38"/>
      <c r="B20" s="76"/>
      <c r="C20" s="77"/>
      <c r="D20" s="78"/>
      <c r="E20" s="79"/>
      <c r="F20" s="80"/>
      <c r="G20" s="81"/>
      <c r="H20" s="43"/>
    </row>
    <row r="21" ht="15.75" customHeight="1">
      <c r="A21" s="39"/>
      <c r="B21" s="39"/>
      <c r="C21" s="39"/>
      <c r="D21" s="82"/>
      <c r="E21" s="39"/>
      <c r="F21" s="42"/>
      <c r="G21" s="39"/>
      <c r="H21" s="43">
        <v>0.0</v>
      </c>
    </row>
    <row r="22" ht="15.75" customHeight="1">
      <c r="A22" s="52"/>
      <c r="B22" s="52"/>
      <c r="C22" s="52"/>
      <c r="D22" s="60"/>
      <c r="E22" s="60"/>
      <c r="F22" s="54"/>
      <c r="G22" s="83" t="s">
        <v>37</v>
      </c>
      <c r="H22" s="84">
        <f>SUM(H20)</f>
        <v>0</v>
      </c>
    </row>
    <row r="23" ht="15.75" customHeight="1">
      <c r="A23" s="59" t="s">
        <v>47</v>
      </c>
      <c r="B23" s="59" t="s">
        <v>48</v>
      </c>
      <c r="C23" s="52"/>
      <c r="D23" s="60"/>
      <c r="E23" s="60"/>
      <c r="F23" s="54"/>
      <c r="G23" s="52"/>
      <c r="H23" s="61"/>
    </row>
    <row r="24" ht="15.75" customHeight="1">
      <c r="A24" s="63" t="s">
        <v>27</v>
      </c>
      <c r="B24" s="63" t="s">
        <v>28</v>
      </c>
      <c r="C24" s="63" t="s">
        <v>12</v>
      </c>
      <c r="D24" s="74" t="s">
        <v>49</v>
      </c>
      <c r="E24" s="63" t="s">
        <v>30</v>
      </c>
      <c r="F24" s="66"/>
      <c r="G24" s="63" t="s">
        <v>50</v>
      </c>
      <c r="H24" s="75" t="s">
        <v>32</v>
      </c>
    </row>
    <row r="25" ht="15.75" customHeight="1">
      <c r="A25" s="85"/>
      <c r="B25" s="11" t="s">
        <v>9</v>
      </c>
      <c r="C25" s="15" t="s">
        <v>51</v>
      </c>
      <c r="D25" s="86">
        <f>'M DE O'!F8</f>
        <v>34211.89891</v>
      </c>
      <c r="E25" s="87">
        <v>1.0</v>
      </c>
      <c r="F25" s="42"/>
      <c r="G25" s="87">
        <v>1.0</v>
      </c>
      <c r="H25" s="43">
        <f>D25*G25</f>
        <v>34211.89891</v>
      </c>
    </row>
    <row r="26" ht="15.75" customHeight="1">
      <c r="A26" s="38"/>
      <c r="B26" s="64"/>
      <c r="C26" s="40"/>
      <c r="D26" s="88"/>
      <c r="E26" s="87"/>
      <c r="F26" s="42"/>
      <c r="G26" s="87"/>
      <c r="H26" s="43"/>
    </row>
    <row r="27" ht="15.75" customHeight="1">
      <c r="A27" s="52"/>
      <c r="B27" s="89" t="s">
        <v>52</v>
      </c>
      <c r="C27" s="89">
        <v>1.0</v>
      </c>
      <c r="D27" s="60"/>
      <c r="E27" s="52"/>
      <c r="F27" s="52"/>
      <c r="G27" s="83" t="s">
        <v>37</v>
      </c>
      <c r="H27" s="84">
        <f>SUM(H25:H26)</f>
        <v>34211.89891</v>
      </c>
    </row>
    <row r="28" ht="15.75" customHeight="1">
      <c r="A28" s="28"/>
      <c r="B28" s="90"/>
      <c r="C28" s="90"/>
      <c r="D28" s="29"/>
      <c r="E28" s="28"/>
      <c r="F28" s="28"/>
      <c r="G28" s="91"/>
      <c r="H28" s="92"/>
    </row>
    <row r="29" ht="15.75" customHeight="1">
      <c r="A29" s="28"/>
      <c r="B29" s="93"/>
      <c r="C29" s="93"/>
      <c r="D29" s="29"/>
      <c r="E29" s="94" t="s">
        <v>53</v>
      </c>
      <c r="F29" s="20"/>
      <c r="G29" s="21"/>
      <c r="H29" s="95">
        <f>H27+H22+H17+H11</f>
        <v>446722.8989</v>
      </c>
    </row>
    <row r="30" ht="15.75" customHeight="1">
      <c r="A30" s="96"/>
      <c r="B30" s="97"/>
      <c r="C30" s="98"/>
      <c r="D30" s="93"/>
      <c r="E30" s="98"/>
      <c r="F30" s="98"/>
      <c r="G30" s="97"/>
      <c r="H30" s="98"/>
    </row>
    <row r="31" ht="15.75" customHeight="1">
      <c r="A31" s="96"/>
      <c r="B31" s="99" t="s">
        <v>54</v>
      </c>
      <c r="C31" s="100"/>
      <c r="D31" s="101"/>
      <c r="E31" s="101"/>
      <c r="F31" s="101"/>
      <c r="G31" s="101"/>
      <c r="H31" s="101"/>
    </row>
    <row r="32" ht="15.75" customHeight="1">
      <c r="A32" s="96"/>
      <c r="B32" s="102"/>
      <c r="C32" s="20"/>
      <c r="D32" s="20"/>
      <c r="E32" s="20"/>
      <c r="F32" s="20"/>
      <c r="G32" s="20"/>
      <c r="H32" s="21"/>
    </row>
    <row r="33" ht="15.75" customHeight="1">
      <c r="A33" s="96"/>
      <c r="B33" s="103"/>
      <c r="C33" s="20"/>
      <c r="D33" s="20"/>
      <c r="E33" s="20"/>
      <c r="F33" s="20"/>
      <c r="G33" s="20"/>
      <c r="H33" s="2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E2"/>
    <mergeCell ref="B3:H3"/>
    <mergeCell ref="E29:G29"/>
    <mergeCell ref="C31:H31"/>
    <mergeCell ref="B32:H32"/>
    <mergeCell ref="B33:H33"/>
  </mergeCells>
  <conditionalFormatting sqref="B7:D8 C9:C10">
    <cfRule type="containsText" dxfId="0" priority="1" operator="containsText" text="#N/A">
      <formula>NOT(ISERROR(SEARCH(("#N/A"),(B7))))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8.0"/>
    <col customWidth="1" min="3" max="3" width="28.71"/>
    <col customWidth="1" min="4" max="4" width="47.14"/>
    <col customWidth="1" min="5" max="5" width="80.71"/>
    <col customWidth="1" min="6" max="6" width="10.57"/>
    <col customWidth="1" min="7" max="7" width="13.57"/>
    <col customWidth="1" min="8" max="8" width="14.14"/>
    <col customWidth="1" min="9" max="9" width="24.71"/>
    <col customWidth="1" min="10" max="10" width="13.43"/>
    <col customWidth="1" min="11" max="11" width="17.0"/>
    <col customWidth="1" min="12" max="12" width="19.14"/>
    <col customWidth="1" min="13" max="13" width="19.57"/>
  </cols>
  <sheetData>
    <row r="1" ht="1.5" customHeight="1">
      <c r="A1" s="104"/>
      <c r="B1" s="105"/>
      <c r="C1" s="106"/>
      <c r="D1" s="106"/>
      <c r="E1" s="106"/>
      <c r="F1" s="106"/>
      <c r="G1" s="106"/>
      <c r="H1" s="106"/>
      <c r="I1" s="106"/>
      <c r="J1" s="106"/>
    </row>
    <row r="2" ht="16.5" hidden="1" customHeight="1">
      <c r="A2" s="107"/>
      <c r="B2" s="105" t="s">
        <v>55</v>
      </c>
      <c r="H2" s="106"/>
      <c r="I2" s="106"/>
      <c r="J2" s="106"/>
    </row>
    <row r="3" ht="16.5" hidden="1" customHeight="1">
      <c r="A3" s="107"/>
      <c r="B3" s="105" t="s">
        <v>56</v>
      </c>
      <c r="H3" s="106"/>
      <c r="I3" s="106"/>
      <c r="J3" s="106"/>
    </row>
    <row r="4" ht="16.5" hidden="1" customHeight="1">
      <c r="A4" s="107"/>
      <c r="B4" s="108" t="s">
        <v>57</v>
      </c>
      <c r="H4" s="106"/>
      <c r="I4" s="106"/>
      <c r="J4" s="106"/>
    </row>
    <row r="5" ht="16.5" customHeight="1">
      <c r="A5" s="107"/>
      <c r="B5" s="109"/>
      <c r="C5" s="110"/>
      <c r="D5" s="110"/>
      <c r="E5" s="110"/>
      <c r="F5" s="110"/>
      <c r="G5" s="110"/>
      <c r="H5" s="107"/>
      <c r="I5" s="107"/>
      <c r="J5" s="106"/>
    </row>
    <row r="6" ht="16.5" customHeight="1">
      <c r="A6" s="107"/>
      <c r="B6" s="111" t="s">
        <v>58</v>
      </c>
      <c r="C6" s="112" t="s">
        <v>59</v>
      </c>
      <c r="D6" s="111" t="s">
        <v>60</v>
      </c>
      <c r="E6" s="113" t="s">
        <v>61</v>
      </c>
      <c r="F6" s="113" t="s">
        <v>22</v>
      </c>
      <c r="G6" s="113" t="s">
        <v>62</v>
      </c>
      <c r="H6" s="114" t="s">
        <v>63</v>
      </c>
      <c r="I6" s="115" t="s">
        <v>64</v>
      </c>
      <c r="J6" s="116"/>
    </row>
    <row r="7" ht="58.5" customHeight="1">
      <c r="A7" s="107"/>
      <c r="B7" s="117">
        <v>1.0</v>
      </c>
      <c r="C7" s="118" t="s">
        <v>65</v>
      </c>
      <c r="D7" s="118" t="s">
        <v>66</v>
      </c>
      <c r="E7" s="118" t="s">
        <v>67</v>
      </c>
      <c r="F7" s="119" t="s">
        <v>68</v>
      </c>
      <c r="G7" s="120">
        <v>1482.0</v>
      </c>
      <c r="H7" s="121">
        <f>'1.0'!H35</f>
        <v>17234</v>
      </c>
      <c r="I7" s="122">
        <f>G7*H7</f>
        <v>25540788</v>
      </c>
      <c r="J7" s="116"/>
      <c r="K7" s="9"/>
      <c r="L7" s="17"/>
      <c r="M7" s="5"/>
    </row>
    <row r="8" ht="75.75" customHeight="1">
      <c r="A8" s="107"/>
      <c r="B8" s="123">
        <v>2.0</v>
      </c>
      <c r="C8" s="124" t="s">
        <v>69</v>
      </c>
      <c r="D8" s="124" t="s">
        <v>70</v>
      </c>
      <c r="E8" s="125" t="s">
        <v>71</v>
      </c>
      <c r="F8" s="126" t="s">
        <v>72</v>
      </c>
      <c r="G8" s="127">
        <v>500.0</v>
      </c>
      <c r="H8" s="128">
        <f>'2.0'!J43</f>
        <v>13789</v>
      </c>
      <c r="I8" s="129">
        <f t="shared" ref="I8:I13" si="1">H8*G8</f>
        <v>6894500</v>
      </c>
      <c r="J8" s="116"/>
      <c r="K8" s="9"/>
      <c r="L8" s="17"/>
      <c r="M8" s="17"/>
    </row>
    <row r="9" ht="45.0" customHeight="1">
      <c r="A9" s="107"/>
      <c r="B9" s="123">
        <v>3.0</v>
      </c>
      <c r="C9" s="124" t="s">
        <v>73</v>
      </c>
      <c r="D9" s="124" t="s">
        <v>74</v>
      </c>
      <c r="E9" s="125" t="s">
        <v>75</v>
      </c>
      <c r="F9" s="126" t="s">
        <v>72</v>
      </c>
      <c r="G9" s="127">
        <f>85*6</f>
        <v>510</v>
      </c>
      <c r="H9" s="128">
        <f>'3.0'!H29</f>
        <v>21186</v>
      </c>
      <c r="I9" s="129">
        <f t="shared" si="1"/>
        <v>10804860</v>
      </c>
      <c r="J9" s="116"/>
      <c r="K9" s="9"/>
      <c r="L9" s="17"/>
      <c r="M9" s="17"/>
    </row>
    <row r="10" ht="40.5" customHeight="1">
      <c r="A10" s="107"/>
      <c r="B10" s="123">
        <v>4.0</v>
      </c>
      <c r="C10" s="124" t="s">
        <v>76</v>
      </c>
      <c r="D10" s="124" t="s">
        <v>77</v>
      </c>
      <c r="E10" s="125" t="s">
        <v>78</v>
      </c>
      <c r="F10" s="126" t="s">
        <v>12</v>
      </c>
      <c r="G10" s="127">
        <f>8*6</f>
        <v>48</v>
      </c>
      <c r="H10" s="128">
        <f>'4.0'!H31</f>
        <v>57188</v>
      </c>
      <c r="I10" s="129">
        <f t="shared" si="1"/>
        <v>2745024</v>
      </c>
      <c r="J10" s="116"/>
      <c r="K10" s="9"/>
      <c r="L10" s="17"/>
      <c r="M10" s="17"/>
    </row>
    <row r="11" ht="79.5" customHeight="1">
      <c r="A11" s="130"/>
      <c r="B11" s="123">
        <v>5.0</v>
      </c>
      <c r="C11" s="131" t="s">
        <v>79</v>
      </c>
      <c r="D11" s="132" t="s">
        <v>80</v>
      </c>
      <c r="E11" s="133" t="s">
        <v>81</v>
      </c>
      <c r="F11" s="126" t="s">
        <v>68</v>
      </c>
      <c r="G11" s="127">
        <v>1482.0</v>
      </c>
      <c r="H11" s="128">
        <f>'5.0'!G29</f>
        <v>20414</v>
      </c>
      <c r="I11" s="129">
        <f t="shared" si="1"/>
        <v>30253548</v>
      </c>
      <c r="J11" s="134"/>
      <c r="K11" s="135"/>
      <c r="L11" s="136"/>
      <c r="M11" s="136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>
      <c r="A12" s="130"/>
      <c r="B12" s="123">
        <v>6.0</v>
      </c>
      <c r="C12" s="125" t="s">
        <v>82</v>
      </c>
      <c r="D12" s="125" t="s">
        <v>82</v>
      </c>
      <c r="E12" s="125" t="s">
        <v>83</v>
      </c>
      <c r="F12" s="126" t="s">
        <v>68</v>
      </c>
      <c r="G12" s="127">
        <v>1482.0</v>
      </c>
      <c r="H12" s="128">
        <f>'6,0'!J30</f>
        <v>62749</v>
      </c>
      <c r="I12" s="129">
        <f t="shared" si="1"/>
        <v>92994018</v>
      </c>
      <c r="J12" s="134"/>
      <c r="K12" s="135"/>
      <c r="L12" s="136"/>
      <c r="M12" s="136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ht="63.75" customHeight="1">
      <c r="A13" s="130"/>
      <c r="B13" s="123">
        <v>7.0</v>
      </c>
      <c r="C13" s="124" t="s">
        <v>84</v>
      </c>
      <c r="D13" s="124" t="s">
        <v>84</v>
      </c>
      <c r="E13" s="125" t="s">
        <v>85</v>
      </c>
      <c r="F13" s="126" t="s">
        <v>68</v>
      </c>
      <c r="G13" s="127">
        <v>1482.0</v>
      </c>
      <c r="H13" s="128">
        <f>'7.0'!H32</f>
        <v>65647</v>
      </c>
      <c r="I13" s="129">
        <f t="shared" si="1"/>
        <v>97288854</v>
      </c>
      <c r="J13" s="137"/>
      <c r="K13" s="135"/>
      <c r="L13" s="136"/>
      <c r="M13" s="136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ht="77.25" hidden="1" customHeight="1">
      <c r="A14" s="130"/>
      <c r="B14" s="123"/>
      <c r="C14" s="125"/>
      <c r="D14" s="124" t="s">
        <v>86</v>
      </c>
      <c r="E14" s="125" t="s">
        <v>87</v>
      </c>
      <c r="F14" s="126" t="s">
        <v>88</v>
      </c>
      <c r="G14" s="127">
        <v>457.0</v>
      </c>
      <c r="H14" s="128">
        <v>24700.0</v>
      </c>
      <c r="I14" s="129"/>
      <c r="J14" s="137"/>
      <c r="K14" s="135"/>
      <c r="L14" s="136"/>
      <c r="M14" s="136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>
      <c r="A15" s="130"/>
      <c r="B15" s="138">
        <v>8.0</v>
      </c>
      <c r="C15" s="139" t="s">
        <v>89</v>
      </c>
      <c r="D15" s="140" t="s">
        <v>90</v>
      </c>
      <c r="E15" s="140" t="s">
        <v>91</v>
      </c>
      <c r="F15" s="141" t="s">
        <v>15</v>
      </c>
      <c r="G15" s="142">
        <f>7*6</f>
        <v>42</v>
      </c>
      <c r="H15" s="143">
        <f>'8.0'!H27</f>
        <v>144609.3333</v>
      </c>
      <c r="I15" s="144">
        <f>G15*H15</f>
        <v>6073592</v>
      </c>
      <c r="J15" s="134"/>
      <c r="K15" s="135"/>
      <c r="L15" s="136"/>
      <c r="M15" s="136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ht="36.0" customHeight="1">
      <c r="A16" s="130"/>
      <c r="B16" s="109"/>
      <c r="C16" s="145"/>
      <c r="D16" s="146"/>
      <c r="E16" s="147" t="s">
        <v>92</v>
      </c>
      <c r="F16" s="148"/>
      <c r="G16" s="149"/>
      <c r="H16" s="150"/>
      <c r="I16" s="151">
        <f>SUM(I7:I15)</f>
        <v>272595184</v>
      </c>
      <c r="J16" s="134"/>
      <c r="K16" s="135"/>
      <c r="L16" s="135"/>
      <c r="M16" s="152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ht="21.0" customHeight="1">
      <c r="A17" s="130"/>
      <c r="B17" s="109"/>
      <c r="C17" s="153"/>
      <c r="D17" s="146"/>
      <c r="E17" s="154" t="s">
        <v>93</v>
      </c>
      <c r="F17" s="155"/>
      <c r="G17" s="156"/>
      <c r="H17" s="157">
        <v>0.19</v>
      </c>
      <c r="I17" s="158">
        <f>H17*I16</f>
        <v>51793084.96</v>
      </c>
      <c r="J17" s="134"/>
      <c r="K17" s="135"/>
      <c r="L17" s="159"/>
      <c r="M17" s="152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ht="24.0" customHeight="1">
      <c r="A18" s="130"/>
      <c r="B18" s="109"/>
      <c r="C18" s="153"/>
      <c r="D18" s="146"/>
      <c r="E18" s="160" t="s">
        <v>94</v>
      </c>
      <c r="F18" s="161"/>
      <c r="G18" s="162"/>
      <c r="H18" s="163">
        <v>0.01</v>
      </c>
      <c r="I18" s="164">
        <f>I16*H18</f>
        <v>2725951.84</v>
      </c>
      <c r="J18" s="134"/>
      <c r="K18" s="135"/>
      <c r="L18" s="159"/>
      <c r="M18" s="152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 ht="22.5" customHeight="1">
      <c r="A19" s="130"/>
      <c r="B19" s="109"/>
      <c r="C19" s="153"/>
      <c r="D19" s="146"/>
      <c r="E19" s="160" t="s">
        <v>95</v>
      </c>
      <c r="F19" s="161"/>
      <c r="G19" s="162"/>
      <c r="H19" s="163">
        <v>0.05</v>
      </c>
      <c r="I19" s="164">
        <f>I16*H19</f>
        <v>13629759.2</v>
      </c>
      <c r="J19" s="134"/>
      <c r="K19" s="135"/>
      <c r="L19" s="159"/>
      <c r="M19" s="152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ht="21.0" customHeight="1">
      <c r="A20" s="130"/>
      <c r="B20" s="109"/>
      <c r="C20" s="153"/>
      <c r="D20" s="146"/>
      <c r="E20" s="165" t="s">
        <v>96</v>
      </c>
      <c r="F20" s="166"/>
      <c r="G20" s="167"/>
      <c r="H20" s="168">
        <v>0.19</v>
      </c>
      <c r="I20" s="169">
        <f>I19*H20</f>
        <v>2589654.248</v>
      </c>
      <c r="J20" s="134"/>
      <c r="K20" s="135"/>
      <c r="L20" s="159"/>
      <c r="M20" s="152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ht="20.25" customHeight="1">
      <c r="A21" s="130"/>
      <c r="B21" s="109"/>
      <c r="C21" s="145"/>
      <c r="D21" s="146"/>
      <c r="E21" s="170" t="s">
        <v>97</v>
      </c>
      <c r="F21" s="171"/>
      <c r="G21" s="172"/>
      <c r="H21" s="173"/>
      <c r="I21" s="174">
        <f>SUM(I17:I20)</f>
        <v>70738450.25</v>
      </c>
      <c r="J21" s="134"/>
      <c r="K21" s="135"/>
      <c r="L21" s="135"/>
      <c r="M21" s="152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ht="21.0" customHeight="1">
      <c r="A22" s="107"/>
      <c r="B22" s="109"/>
      <c r="C22" s="145"/>
      <c r="D22" s="146"/>
      <c r="E22" s="175"/>
      <c r="F22" s="176"/>
      <c r="G22" s="176"/>
      <c r="H22" s="177"/>
      <c r="I22" s="178"/>
      <c r="J22" s="116"/>
      <c r="L22" s="16"/>
      <c r="M22" s="16"/>
    </row>
    <row r="23" ht="22.5" customHeight="1">
      <c r="A23" s="107"/>
      <c r="B23" s="109"/>
      <c r="C23" s="145"/>
      <c r="D23" s="146"/>
      <c r="E23" s="179" t="s">
        <v>98</v>
      </c>
      <c r="F23" s="180"/>
      <c r="G23" s="181"/>
      <c r="H23" s="182">
        <f>I21+I16</f>
        <v>343333634.2</v>
      </c>
      <c r="I23" s="183"/>
      <c r="J23" s="116"/>
      <c r="K23" s="5"/>
      <c r="L23" s="16"/>
    </row>
    <row r="24" ht="30.0" customHeight="1">
      <c r="A24" s="106"/>
      <c r="B24" s="105"/>
      <c r="C24" s="106"/>
      <c r="D24" s="106"/>
      <c r="E24" s="106"/>
      <c r="F24" s="106"/>
      <c r="G24" s="106"/>
      <c r="H24" s="106"/>
      <c r="I24" s="106"/>
      <c r="J24" s="116"/>
    </row>
    <row r="25" ht="30.0" customHeight="1">
      <c r="A25" s="106"/>
      <c r="B25" s="105"/>
      <c r="C25" s="106"/>
      <c r="D25" s="106"/>
      <c r="E25" s="106"/>
      <c r="F25" s="106"/>
      <c r="G25" s="106"/>
      <c r="H25" s="106"/>
      <c r="I25" s="106"/>
      <c r="J25" s="116"/>
    </row>
    <row r="26" ht="30.0" customHeight="1">
      <c r="A26" s="106"/>
      <c r="B26" s="105"/>
      <c r="C26" s="106"/>
      <c r="D26" s="106"/>
      <c r="E26" s="106"/>
      <c r="F26" s="106"/>
      <c r="G26" s="106"/>
      <c r="H26" s="106"/>
      <c r="I26" s="106"/>
      <c r="J26" s="116"/>
    </row>
    <row r="27" ht="30.0" customHeight="1">
      <c r="A27" s="106"/>
      <c r="B27" s="105"/>
      <c r="C27" s="106"/>
      <c r="D27" s="106"/>
      <c r="E27" s="106"/>
      <c r="F27" s="106"/>
      <c r="G27" s="106"/>
      <c r="H27" s="106"/>
      <c r="I27" s="106"/>
      <c r="J27" s="116"/>
    </row>
    <row r="28" ht="30.0" customHeight="1">
      <c r="A28" s="106"/>
      <c r="B28" s="105"/>
      <c r="C28" s="106"/>
      <c r="D28" s="106"/>
      <c r="E28" s="106"/>
      <c r="F28" s="106"/>
      <c r="G28" s="106"/>
      <c r="H28" s="106"/>
      <c r="I28" s="106"/>
      <c r="J28" s="116"/>
    </row>
    <row r="29" ht="30.0" customHeight="1">
      <c r="A29" s="106"/>
      <c r="B29" s="105"/>
      <c r="C29" s="106"/>
      <c r="D29" s="106"/>
      <c r="E29" s="106"/>
      <c r="F29" s="106"/>
      <c r="G29" s="106"/>
      <c r="H29" s="106"/>
      <c r="I29" s="106"/>
      <c r="J29" s="116"/>
    </row>
    <row r="30" ht="30.0" customHeight="1">
      <c r="A30" s="106"/>
      <c r="B30" s="105"/>
      <c r="C30" s="106"/>
      <c r="D30" s="106"/>
      <c r="E30" s="106"/>
      <c r="F30" s="106"/>
      <c r="G30" s="106"/>
      <c r="H30" s="106"/>
      <c r="I30" s="106"/>
      <c r="J30" s="116"/>
    </row>
    <row r="31" ht="30.0" customHeight="1">
      <c r="A31" s="106"/>
      <c r="B31" s="105"/>
      <c r="C31" s="106"/>
      <c r="D31" s="106"/>
      <c r="E31" s="106"/>
      <c r="F31" s="106"/>
      <c r="G31" s="106"/>
      <c r="H31" s="106"/>
      <c r="I31" s="106"/>
      <c r="J31" s="116"/>
    </row>
    <row r="32" ht="30.0" customHeight="1">
      <c r="A32" s="106"/>
      <c r="B32" s="105"/>
      <c r="C32" s="106"/>
      <c r="D32" s="106"/>
      <c r="E32" s="106"/>
      <c r="F32" s="106"/>
      <c r="G32" s="106"/>
      <c r="H32" s="106"/>
      <c r="I32" s="106"/>
      <c r="J32" s="116"/>
    </row>
    <row r="33" ht="30.0" customHeight="1">
      <c r="A33" s="106"/>
      <c r="B33" s="105"/>
      <c r="C33" s="106"/>
      <c r="D33" s="106"/>
      <c r="E33" s="106"/>
      <c r="F33" s="106"/>
      <c r="G33" s="106"/>
      <c r="H33" s="106"/>
      <c r="I33" s="106"/>
      <c r="J33" s="116"/>
    </row>
    <row r="34" ht="30.0" customHeight="1">
      <c r="A34" s="106"/>
      <c r="B34" s="105"/>
      <c r="C34" s="106"/>
      <c r="D34" s="106"/>
      <c r="E34" s="106"/>
      <c r="F34" s="106"/>
      <c r="G34" s="106"/>
      <c r="H34" s="106"/>
      <c r="I34" s="106"/>
      <c r="J34" s="116"/>
    </row>
    <row r="35" ht="30.0" customHeight="1">
      <c r="A35" s="106"/>
      <c r="B35" s="105"/>
      <c r="C35" s="106"/>
      <c r="D35" s="106"/>
      <c r="E35" s="106"/>
      <c r="F35" s="106"/>
      <c r="G35" s="106"/>
      <c r="H35" s="106"/>
      <c r="I35" s="106"/>
      <c r="J35" s="116"/>
    </row>
    <row r="36" ht="30.0" customHeight="1">
      <c r="A36" s="106"/>
      <c r="B36" s="105"/>
      <c r="C36" s="106"/>
      <c r="D36" s="106"/>
      <c r="E36" s="106"/>
      <c r="F36" s="106"/>
      <c r="G36" s="106"/>
      <c r="H36" s="106"/>
      <c r="I36" s="106"/>
      <c r="J36" s="116"/>
    </row>
    <row r="37" ht="30.0" customHeight="1">
      <c r="A37" s="106"/>
      <c r="B37" s="105"/>
      <c r="C37" s="106"/>
      <c r="D37" s="106"/>
      <c r="E37" s="106"/>
      <c r="F37" s="106"/>
      <c r="G37" s="106"/>
      <c r="H37" s="106"/>
      <c r="I37" s="106"/>
      <c r="J37" s="116"/>
    </row>
    <row r="38" ht="30.0" customHeight="1">
      <c r="A38" s="106"/>
      <c r="B38" s="105"/>
      <c r="C38" s="106"/>
      <c r="D38" s="106"/>
      <c r="E38" s="106"/>
      <c r="F38" s="106"/>
      <c r="G38" s="106"/>
      <c r="H38" s="106"/>
      <c r="I38" s="106"/>
      <c r="J38" s="116"/>
    </row>
    <row r="39" ht="30.0" customHeight="1">
      <c r="A39" s="106"/>
      <c r="B39" s="105"/>
      <c r="C39" s="106"/>
      <c r="D39" s="106"/>
      <c r="E39" s="106"/>
      <c r="F39" s="106"/>
      <c r="G39" s="106"/>
      <c r="H39" s="106"/>
      <c r="I39" s="106"/>
      <c r="J39" s="116"/>
    </row>
    <row r="40" ht="30.0" customHeight="1">
      <c r="A40" s="106"/>
      <c r="B40" s="105"/>
      <c r="C40" s="106"/>
      <c r="D40" s="106"/>
      <c r="E40" s="106"/>
      <c r="F40" s="106"/>
      <c r="G40" s="106"/>
      <c r="H40" s="106"/>
      <c r="I40" s="106"/>
      <c r="J40" s="116"/>
    </row>
    <row r="41" ht="30.0" customHeight="1">
      <c r="A41" s="106"/>
      <c r="B41" s="105"/>
      <c r="C41" s="106"/>
      <c r="D41" s="106"/>
      <c r="E41" s="106"/>
      <c r="F41" s="106"/>
      <c r="G41" s="106"/>
      <c r="H41" s="106"/>
      <c r="I41" s="106"/>
      <c r="J41" s="116"/>
    </row>
    <row r="42" ht="30.0" customHeight="1">
      <c r="A42" s="106"/>
      <c r="B42" s="105"/>
      <c r="C42" s="106"/>
      <c r="D42" s="106"/>
      <c r="E42" s="106"/>
      <c r="F42" s="106"/>
      <c r="G42" s="106"/>
      <c r="H42" s="106"/>
      <c r="I42" s="106"/>
      <c r="J42" s="116"/>
    </row>
    <row r="43" ht="30.0" customHeight="1">
      <c r="A43" s="106"/>
      <c r="B43" s="105"/>
      <c r="C43" s="106"/>
      <c r="D43" s="106"/>
      <c r="E43" s="106"/>
      <c r="F43" s="106"/>
      <c r="G43" s="106"/>
      <c r="H43" s="106"/>
      <c r="I43" s="106"/>
      <c r="J43" s="116"/>
    </row>
    <row r="44" ht="30.0" customHeight="1">
      <c r="A44" s="106"/>
      <c r="B44" s="105"/>
      <c r="C44" s="106"/>
      <c r="D44" s="106"/>
      <c r="E44" s="106"/>
      <c r="F44" s="106"/>
      <c r="G44" s="106"/>
      <c r="H44" s="106"/>
      <c r="I44" s="106"/>
      <c r="J44" s="116"/>
    </row>
    <row r="45" ht="30.0" customHeight="1">
      <c r="A45" s="106"/>
      <c r="B45" s="105"/>
      <c r="C45" s="106"/>
      <c r="D45" s="106"/>
      <c r="E45" s="106"/>
      <c r="F45" s="106"/>
      <c r="G45" s="106"/>
      <c r="H45" s="106"/>
      <c r="I45" s="106"/>
      <c r="J45" s="116"/>
    </row>
    <row r="46" ht="30.0" customHeight="1">
      <c r="A46" s="106"/>
      <c r="B46" s="105"/>
      <c r="C46" s="106"/>
      <c r="D46" s="106"/>
      <c r="E46" s="106"/>
      <c r="F46" s="106"/>
      <c r="G46" s="106"/>
      <c r="H46" s="106"/>
      <c r="I46" s="106"/>
      <c r="J46" s="116"/>
    </row>
    <row r="47" ht="30.0" customHeight="1">
      <c r="A47" s="106"/>
      <c r="B47" s="105"/>
      <c r="C47" s="106"/>
      <c r="D47" s="106"/>
      <c r="E47" s="106"/>
      <c r="F47" s="106"/>
      <c r="G47" s="106"/>
      <c r="H47" s="106"/>
      <c r="I47" s="106"/>
      <c r="J47" s="106"/>
    </row>
    <row r="48" ht="30.0" customHeight="1">
      <c r="A48" s="106"/>
      <c r="B48" s="105"/>
      <c r="C48" s="106"/>
      <c r="D48" s="106"/>
      <c r="E48" s="106"/>
      <c r="F48" s="106"/>
      <c r="G48" s="106"/>
      <c r="H48" s="106"/>
      <c r="I48" s="106"/>
      <c r="J48" s="106"/>
    </row>
    <row r="49" ht="30.0" customHeight="1">
      <c r="A49" s="106"/>
      <c r="B49" s="105"/>
      <c r="C49" s="106"/>
      <c r="D49" s="106"/>
      <c r="E49" s="106"/>
      <c r="F49" s="106"/>
      <c r="G49" s="106"/>
      <c r="H49" s="106"/>
      <c r="I49" s="106"/>
      <c r="J49" s="106"/>
    </row>
    <row r="50" ht="30.0" customHeight="1">
      <c r="A50" s="106"/>
      <c r="B50" s="105"/>
      <c r="C50" s="106"/>
      <c r="D50" s="106"/>
      <c r="E50" s="106"/>
      <c r="F50" s="106"/>
      <c r="G50" s="106"/>
      <c r="H50" s="106"/>
      <c r="I50" s="106"/>
      <c r="J50" s="106"/>
    </row>
    <row r="51" ht="30.0" customHeight="1">
      <c r="A51" s="106"/>
      <c r="B51" s="105"/>
      <c r="C51" s="106"/>
      <c r="D51" s="106"/>
      <c r="E51" s="106"/>
      <c r="F51" s="106"/>
      <c r="G51" s="106"/>
      <c r="H51" s="106"/>
      <c r="I51" s="106"/>
      <c r="J51" s="106"/>
    </row>
    <row r="52" ht="30.0" customHeight="1">
      <c r="A52" s="106"/>
      <c r="B52" s="105"/>
      <c r="C52" s="106"/>
      <c r="D52" s="106"/>
      <c r="E52" s="106"/>
      <c r="F52" s="106"/>
      <c r="G52" s="106"/>
      <c r="H52" s="106"/>
      <c r="I52" s="106"/>
      <c r="J52" s="106"/>
    </row>
    <row r="53" ht="30.0" customHeight="1">
      <c r="A53" s="106"/>
      <c r="B53" s="105"/>
      <c r="C53" s="106"/>
      <c r="D53" s="106"/>
      <c r="E53" s="106"/>
      <c r="F53" s="106"/>
      <c r="G53" s="106"/>
      <c r="H53" s="106"/>
      <c r="I53" s="106"/>
      <c r="J53" s="106"/>
    </row>
    <row r="54" ht="30.0" customHeight="1">
      <c r="A54" s="106"/>
      <c r="B54" s="105"/>
      <c r="C54" s="106"/>
      <c r="D54" s="106"/>
      <c r="E54" s="106"/>
      <c r="F54" s="106"/>
      <c r="G54" s="106"/>
      <c r="H54" s="106"/>
      <c r="I54" s="106"/>
      <c r="J54" s="106"/>
    </row>
    <row r="55" ht="30.0" customHeight="1">
      <c r="A55" s="106"/>
      <c r="B55" s="105"/>
      <c r="C55" s="106"/>
      <c r="D55" s="106"/>
      <c r="E55" s="106"/>
      <c r="F55" s="106"/>
      <c r="G55" s="106"/>
      <c r="H55" s="106"/>
      <c r="I55" s="106"/>
      <c r="J55" s="106"/>
    </row>
    <row r="56" ht="30.0" customHeight="1">
      <c r="A56" s="106"/>
      <c r="B56" s="105"/>
      <c r="C56" s="106"/>
      <c r="D56" s="106"/>
      <c r="E56" s="106"/>
      <c r="F56" s="106"/>
      <c r="G56" s="106"/>
      <c r="H56" s="106"/>
      <c r="I56" s="106"/>
      <c r="J56" s="106"/>
    </row>
    <row r="57" ht="30.0" customHeight="1">
      <c r="A57" s="106"/>
      <c r="B57" s="105"/>
      <c r="C57" s="106"/>
      <c r="D57" s="106"/>
      <c r="E57" s="106"/>
      <c r="F57" s="106"/>
      <c r="G57" s="106"/>
      <c r="H57" s="106"/>
      <c r="I57" s="106"/>
      <c r="J57" s="106"/>
    </row>
    <row r="58" ht="30.0" customHeight="1">
      <c r="A58" s="106"/>
      <c r="B58" s="105"/>
      <c r="C58" s="106"/>
      <c r="D58" s="106"/>
      <c r="E58" s="106"/>
      <c r="F58" s="106"/>
      <c r="G58" s="106"/>
      <c r="H58" s="106"/>
      <c r="I58" s="106"/>
      <c r="J58" s="106"/>
    </row>
    <row r="59" ht="30.0" customHeight="1">
      <c r="A59" s="106"/>
      <c r="B59" s="105"/>
      <c r="C59" s="106"/>
      <c r="D59" s="106"/>
      <c r="E59" s="106"/>
      <c r="F59" s="106"/>
      <c r="G59" s="106"/>
      <c r="H59" s="106"/>
      <c r="I59" s="106"/>
      <c r="J59" s="106"/>
    </row>
    <row r="60" ht="30.0" customHeight="1">
      <c r="A60" s="106"/>
      <c r="B60" s="105"/>
      <c r="C60" s="106"/>
      <c r="D60" s="106"/>
      <c r="E60" s="106"/>
      <c r="F60" s="106"/>
      <c r="G60" s="106"/>
      <c r="H60" s="106"/>
      <c r="I60" s="106"/>
      <c r="J60" s="106"/>
    </row>
    <row r="61" ht="4.5" customHeight="1">
      <c r="A61" s="106"/>
      <c r="B61" s="105"/>
      <c r="C61" s="106"/>
      <c r="D61" s="106"/>
      <c r="E61" s="106"/>
      <c r="F61" s="106"/>
      <c r="G61" s="106"/>
      <c r="H61" s="106"/>
      <c r="I61" s="106"/>
      <c r="J61" s="106"/>
    </row>
    <row r="62" ht="16.5" customHeight="1">
      <c r="A62" s="106"/>
      <c r="B62" s="105"/>
      <c r="C62" s="106"/>
      <c r="D62" s="106"/>
      <c r="E62" s="106"/>
      <c r="F62" s="106"/>
      <c r="G62" s="106"/>
      <c r="H62" s="106"/>
      <c r="I62" s="106"/>
      <c r="J62" s="106"/>
    </row>
    <row r="63" ht="16.5" customHeight="1">
      <c r="A63" s="106"/>
      <c r="B63" s="105"/>
      <c r="C63" s="106"/>
      <c r="D63" s="106"/>
      <c r="E63" s="106"/>
      <c r="F63" s="106"/>
      <c r="G63" s="106"/>
      <c r="H63" s="106"/>
      <c r="I63" s="106"/>
      <c r="J63" s="106"/>
    </row>
    <row r="64" ht="16.5" customHeight="1">
      <c r="A64" s="106"/>
      <c r="B64" s="105"/>
      <c r="C64" s="106"/>
      <c r="D64" s="106"/>
      <c r="E64" s="106"/>
      <c r="F64" s="106"/>
      <c r="G64" s="106"/>
      <c r="H64" s="106"/>
      <c r="I64" s="106"/>
      <c r="J64" s="106"/>
    </row>
    <row r="65" ht="16.5" customHeight="1">
      <c r="A65" s="106"/>
      <c r="B65" s="105"/>
      <c r="C65" s="106"/>
      <c r="D65" s="106"/>
      <c r="E65" s="106"/>
      <c r="F65" s="106"/>
      <c r="G65" s="106"/>
      <c r="H65" s="106"/>
      <c r="I65" s="106"/>
      <c r="J65" s="106"/>
    </row>
    <row r="66" ht="16.5" customHeight="1">
      <c r="A66" s="106"/>
      <c r="B66" s="105"/>
      <c r="C66" s="106"/>
      <c r="D66" s="106"/>
      <c r="E66" s="106"/>
      <c r="F66" s="106"/>
      <c r="G66" s="106"/>
      <c r="H66" s="106"/>
      <c r="I66" s="106"/>
      <c r="J66" s="106"/>
    </row>
    <row r="67" ht="16.5" customHeight="1">
      <c r="A67" s="106"/>
      <c r="B67" s="105"/>
      <c r="C67" s="106"/>
      <c r="D67" s="106"/>
      <c r="E67" s="106"/>
      <c r="F67" s="106"/>
      <c r="G67" s="106"/>
      <c r="H67" s="106"/>
      <c r="I67" s="106"/>
      <c r="J67" s="106"/>
    </row>
    <row r="68" ht="4.5" customHeight="1">
      <c r="A68" s="106"/>
      <c r="B68" s="105"/>
      <c r="C68" s="106"/>
      <c r="D68" s="106"/>
      <c r="E68" s="106"/>
      <c r="F68" s="106"/>
      <c r="G68" s="106"/>
      <c r="H68" s="106"/>
      <c r="I68" s="106"/>
      <c r="J68" s="106"/>
    </row>
    <row r="69" ht="16.5" customHeight="1">
      <c r="A69" s="106"/>
      <c r="B69" s="105"/>
      <c r="C69" s="106"/>
      <c r="D69" s="106"/>
      <c r="E69" s="106"/>
      <c r="F69" s="106"/>
      <c r="G69" s="106"/>
      <c r="H69" s="106"/>
      <c r="I69" s="106"/>
      <c r="J69" s="106"/>
    </row>
    <row r="70" ht="16.5" customHeight="1">
      <c r="A70" s="106"/>
      <c r="B70" s="105"/>
      <c r="C70" s="106"/>
      <c r="D70" s="106"/>
      <c r="E70" s="106"/>
      <c r="F70" s="106"/>
      <c r="G70" s="106"/>
      <c r="H70" s="106"/>
      <c r="I70" s="106"/>
      <c r="J70" s="106"/>
    </row>
    <row r="71" ht="16.5" customHeight="1">
      <c r="A71" s="106"/>
      <c r="B71" s="105"/>
      <c r="C71" s="106"/>
      <c r="D71" s="106"/>
      <c r="E71" s="106"/>
      <c r="F71" s="106"/>
      <c r="G71" s="106"/>
      <c r="H71" s="106"/>
      <c r="I71" s="106"/>
      <c r="J71" s="106"/>
    </row>
    <row r="72" ht="16.5" customHeight="1">
      <c r="A72" s="106"/>
      <c r="B72" s="105"/>
      <c r="C72" s="106"/>
      <c r="D72" s="106"/>
      <c r="E72" s="106"/>
      <c r="F72" s="106"/>
      <c r="G72" s="106"/>
      <c r="H72" s="106"/>
      <c r="I72" s="106"/>
      <c r="J72" s="106"/>
    </row>
    <row r="73" ht="16.5" customHeight="1">
      <c r="A73" s="106"/>
      <c r="B73" s="105"/>
      <c r="C73" s="106"/>
      <c r="D73" s="106"/>
      <c r="E73" s="106"/>
      <c r="F73" s="106"/>
      <c r="G73" s="106"/>
      <c r="H73" s="106"/>
      <c r="I73" s="106"/>
      <c r="J73" s="106"/>
    </row>
    <row r="74" ht="16.5" customHeight="1">
      <c r="A74" s="106"/>
      <c r="B74" s="105"/>
      <c r="C74" s="106"/>
      <c r="D74" s="106"/>
      <c r="E74" s="106"/>
      <c r="F74" s="106"/>
      <c r="G74" s="106"/>
      <c r="H74" s="106"/>
      <c r="I74" s="106"/>
      <c r="J74" s="106"/>
    </row>
    <row r="75" ht="16.5" customHeight="1">
      <c r="A75" s="106"/>
      <c r="B75" s="105"/>
      <c r="C75" s="106"/>
      <c r="D75" s="106"/>
      <c r="E75" s="106"/>
      <c r="F75" s="106"/>
      <c r="G75" s="106"/>
      <c r="H75" s="106"/>
      <c r="I75" s="106"/>
      <c r="J75" s="106"/>
    </row>
    <row r="76" ht="16.5" customHeight="1">
      <c r="A76" s="106"/>
      <c r="B76" s="105"/>
      <c r="C76" s="106"/>
      <c r="D76" s="106"/>
      <c r="E76" s="106"/>
      <c r="F76" s="106"/>
      <c r="G76" s="106"/>
      <c r="H76" s="106"/>
      <c r="I76" s="106"/>
      <c r="J76" s="106"/>
    </row>
    <row r="77" ht="16.5" customHeight="1">
      <c r="A77" s="106"/>
      <c r="B77" s="105"/>
      <c r="C77" s="106"/>
      <c r="D77" s="106"/>
      <c r="E77" s="106"/>
      <c r="F77" s="106"/>
      <c r="G77" s="106"/>
      <c r="H77" s="106"/>
      <c r="I77" s="106"/>
      <c r="J77" s="106"/>
    </row>
    <row r="78" ht="16.5" customHeight="1">
      <c r="A78" s="106"/>
      <c r="B78" s="105"/>
      <c r="C78" s="106"/>
      <c r="D78" s="106"/>
      <c r="E78" s="106"/>
      <c r="F78" s="106"/>
      <c r="G78" s="106"/>
      <c r="H78" s="106"/>
      <c r="I78" s="106"/>
      <c r="J78" s="106"/>
    </row>
    <row r="79" ht="16.5" customHeight="1">
      <c r="A79" s="106"/>
      <c r="B79" s="105"/>
      <c r="C79" s="106"/>
      <c r="D79" s="106"/>
      <c r="E79" s="106"/>
      <c r="F79" s="106"/>
      <c r="G79" s="106"/>
      <c r="H79" s="106"/>
      <c r="I79" s="106"/>
      <c r="J79" s="106"/>
    </row>
    <row r="80" ht="16.5" customHeight="1">
      <c r="A80" s="106"/>
      <c r="B80" s="105"/>
      <c r="C80" s="106"/>
      <c r="D80" s="106"/>
      <c r="E80" s="106"/>
      <c r="F80" s="106"/>
      <c r="G80" s="106"/>
      <c r="H80" s="106"/>
      <c r="I80" s="106"/>
      <c r="J80" s="106"/>
    </row>
    <row r="81" ht="16.5" customHeight="1">
      <c r="A81" s="106"/>
      <c r="B81" s="105"/>
      <c r="C81" s="106"/>
      <c r="D81" s="106"/>
      <c r="E81" s="106"/>
      <c r="F81" s="106"/>
      <c r="G81" s="106"/>
      <c r="H81" s="106"/>
      <c r="I81" s="106"/>
      <c r="J81" s="106"/>
    </row>
    <row r="82" ht="16.5" customHeight="1">
      <c r="A82" s="106"/>
      <c r="B82" s="105"/>
      <c r="C82" s="106"/>
      <c r="D82" s="106"/>
      <c r="E82" s="106"/>
      <c r="F82" s="106"/>
      <c r="G82" s="106"/>
      <c r="H82" s="106"/>
      <c r="I82" s="106"/>
      <c r="J82" s="106"/>
    </row>
    <row r="83" ht="16.5" customHeight="1">
      <c r="A83" s="106"/>
      <c r="B83" s="105"/>
      <c r="C83" s="106"/>
      <c r="D83" s="106"/>
      <c r="E83" s="106"/>
      <c r="F83" s="106"/>
      <c r="G83" s="106"/>
      <c r="H83" s="106"/>
      <c r="I83" s="106"/>
      <c r="J83" s="106"/>
    </row>
    <row r="84" ht="16.5" customHeight="1">
      <c r="A84" s="106"/>
      <c r="B84" s="105"/>
      <c r="C84" s="106"/>
      <c r="D84" s="106"/>
      <c r="E84" s="106"/>
      <c r="F84" s="106"/>
      <c r="G84" s="106"/>
      <c r="H84" s="106"/>
      <c r="I84" s="106"/>
      <c r="J84" s="106"/>
    </row>
    <row r="85" ht="16.5" customHeight="1">
      <c r="A85" s="106"/>
      <c r="B85" s="105"/>
      <c r="C85" s="106"/>
      <c r="D85" s="106"/>
      <c r="E85" s="106"/>
      <c r="F85" s="106"/>
      <c r="G85" s="106"/>
      <c r="H85" s="106"/>
      <c r="I85" s="106"/>
      <c r="J85" s="106"/>
    </row>
    <row r="86" ht="16.5" customHeight="1">
      <c r="A86" s="106"/>
      <c r="B86" s="105"/>
      <c r="C86" s="106"/>
      <c r="D86" s="106"/>
      <c r="E86" s="106"/>
      <c r="F86" s="106"/>
      <c r="G86" s="106"/>
      <c r="H86" s="106"/>
      <c r="I86" s="106"/>
      <c r="J86" s="106"/>
    </row>
    <row r="87" ht="16.5" customHeight="1">
      <c r="A87" s="106"/>
      <c r="B87" s="105"/>
      <c r="C87" s="106"/>
      <c r="D87" s="106"/>
      <c r="E87" s="106"/>
      <c r="F87" s="106"/>
      <c r="G87" s="106"/>
      <c r="H87" s="106"/>
      <c r="I87" s="106"/>
      <c r="J87" s="106"/>
    </row>
    <row r="88" ht="16.5" customHeight="1">
      <c r="A88" s="106"/>
      <c r="B88" s="105"/>
      <c r="C88" s="106"/>
      <c r="D88" s="106"/>
      <c r="E88" s="106"/>
      <c r="F88" s="106"/>
      <c r="G88" s="106"/>
      <c r="H88" s="106"/>
      <c r="I88" s="106"/>
      <c r="J88" s="106"/>
    </row>
    <row r="89" ht="16.5" customHeight="1">
      <c r="A89" s="106"/>
      <c r="B89" s="105"/>
      <c r="C89" s="106"/>
      <c r="D89" s="106"/>
      <c r="E89" s="106"/>
      <c r="F89" s="106"/>
      <c r="G89" s="106"/>
      <c r="H89" s="106"/>
      <c r="I89" s="106"/>
      <c r="J89" s="106"/>
    </row>
    <row r="90" ht="16.5" customHeight="1">
      <c r="A90" s="106"/>
      <c r="B90" s="105"/>
      <c r="C90" s="106"/>
      <c r="D90" s="106"/>
      <c r="E90" s="106"/>
      <c r="F90" s="106"/>
      <c r="G90" s="106"/>
      <c r="H90" s="106"/>
      <c r="I90" s="106"/>
      <c r="J90" s="106"/>
    </row>
    <row r="91" ht="16.5" customHeight="1">
      <c r="A91" s="106"/>
      <c r="B91" s="105"/>
      <c r="C91" s="106"/>
      <c r="D91" s="106"/>
      <c r="E91" s="106"/>
      <c r="F91" s="106"/>
      <c r="G91" s="106"/>
      <c r="H91" s="106"/>
      <c r="I91" s="106"/>
      <c r="J91" s="106"/>
    </row>
    <row r="92" ht="16.5" customHeight="1">
      <c r="A92" s="106"/>
      <c r="B92" s="105"/>
      <c r="C92" s="106"/>
      <c r="D92" s="106"/>
      <c r="E92" s="106"/>
      <c r="F92" s="106"/>
      <c r="G92" s="106"/>
      <c r="H92" s="106"/>
      <c r="I92" s="106"/>
      <c r="J92" s="106"/>
    </row>
    <row r="93" ht="16.5" customHeight="1">
      <c r="A93" s="106"/>
      <c r="B93" s="105"/>
      <c r="C93" s="106"/>
      <c r="D93" s="106"/>
      <c r="E93" s="106"/>
      <c r="F93" s="106"/>
      <c r="G93" s="106"/>
      <c r="H93" s="106"/>
      <c r="I93" s="106"/>
      <c r="J93" s="106"/>
    </row>
    <row r="94" ht="16.5" customHeight="1">
      <c r="A94" s="106"/>
      <c r="B94" s="105"/>
      <c r="C94" s="106"/>
      <c r="D94" s="106"/>
      <c r="E94" s="106"/>
      <c r="F94" s="106"/>
      <c r="G94" s="106"/>
      <c r="H94" s="106"/>
      <c r="I94" s="106"/>
      <c r="J94" s="106"/>
    </row>
    <row r="95" ht="16.5" customHeight="1">
      <c r="A95" s="106"/>
      <c r="B95" s="105"/>
      <c r="C95" s="106"/>
      <c r="D95" s="106"/>
      <c r="E95" s="106"/>
      <c r="F95" s="106"/>
      <c r="G95" s="106"/>
      <c r="H95" s="106"/>
      <c r="I95" s="106"/>
      <c r="J95" s="106"/>
    </row>
    <row r="96" ht="16.5" customHeight="1">
      <c r="A96" s="106"/>
      <c r="B96" s="105"/>
      <c r="C96" s="106"/>
      <c r="D96" s="106"/>
      <c r="E96" s="106"/>
      <c r="F96" s="106"/>
      <c r="G96" s="106"/>
      <c r="H96" s="106"/>
      <c r="I96" s="106"/>
      <c r="J96" s="106"/>
    </row>
    <row r="97" ht="16.5" customHeight="1">
      <c r="A97" s="106"/>
      <c r="B97" s="105"/>
      <c r="C97" s="106"/>
      <c r="D97" s="106"/>
      <c r="E97" s="106"/>
      <c r="F97" s="106"/>
      <c r="G97" s="106"/>
      <c r="H97" s="106"/>
      <c r="I97" s="106"/>
      <c r="J97" s="106"/>
    </row>
    <row r="98" ht="16.5" customHeight="1">
      <c r="A98" s="106"/>
      <c r="B98" s="105"/>
      <c r="C98" s="106"/>
      <c r="D98" s="106"/>
      <c r="E98" s="106"/>
      <c r="F98" s="106"/>
      <c r="G98" s="106"/>
      <c r="H98" s="106"/>
      <c r="I98" s="106"/>
      <c r="J98" s="106"/>
    </row>
    <row r="99" ht="16.5" customHeight="1">
      <c r="A99" s="106"/>
      <c r="B99" s="105"/>
      <c r="C99" s="106"/>
      <c r="D99" s="106"/>
      <c r="E99" s="106"/>
      <c r="F99" s="106"/>
      <c r="G99" s="106"/>
      <c r="H99" s="106"/>
      <c r="I99" s="106"/>
      <c r="J99" s="106"/>
    </row>
    <row r="100" ht="16.5" customHeight="1">
      <c r="A100" s="106"/>
      <c r="B100" s="105"/>
      <c r="C100" s="106"/>
      <c r="D100" s="106"/>
      <c r="E100" s="106"/>
      <c r="F100" s="106"/>
      <c r="G100" s="106"/>
      <c r="H100" s="106"/>
      <c r="I100" s="106"/>
      <c r="J100" s="106"/>
    </row>
    <row r="101" ht="16.5" customHeight="1">
      <c r="A101" s="106"/>
      <c r="B101" s="105"/>
      <c r="C101" s="106"/>
      <c r="D101" s="106"/>
      <c r="E101" s="106"/>
      <c r="F101" s="106"/>
      <c r="G101" s="106"/>
      <c r="H101" s="106"/>
      <c r="I101" s="106"/>
      <c r="J101" s="106"/>
    </row>
    <row r="102" ht="16.5" customHeight="1">
      <c r="A102" s="106"/>
      <c r="B102" s="105"/>
      <c r="C102" s="106"/>
      <c r="D102" s="106"/>
      <c r="E102" s="106"/>
      <c r="F102" s="106"/>
      <c r="G102" s="106"/>
      <c r="H102" s="106"/>
      <c r="I102" s="106"/>
      <c r="J102" s="106"/>
    </row>
    <row r="103" ht="16.5" customHeight="1">
      <c r="A103" s="106"/>
      <c r="B103" s="105"/>
      <c r="C103" s="106"/>
      <c r="D103" s="106"/>
      <c r="E103" s="106"/>
      <c r="F103" s="106"/>
      <c r="G103" s="106"/>
      <c r="H103" s="106"/>
      <c r="I103" s="106"/>
      <c r="J103" s="106"/>
    </row>
    <row r="104" ht="16.5" customHeight="1">
      <c r="A104" s="106"/>
      <c r="B104" s="105"/>
      <c r="C104" s="106"/>
      <c r="D104" s="106"/>
      <c r="E104" s="106"/>
      <c r="F104" s="106"/>
      <c r="G104" s="106"/>
      <c r="H104" s="106"/>
      <c r="I104" s="106"/>
      <c r="J104" s="106"/>
    </row>
    <row r="105" ht="16.5" customHeight="1">
      <c r="A105" s="106"/>
      <c r="B105" s="105"/>
      <c r="C105" s="106"/>
      <c r="D105" s="106"/>
      <c r="E105" s="106"/>
      <c r="F105" s="106"/>
      <c r="G105" s="106"/>
      <c r="H105" s="106"/>
      <c r="I105" s="106"/>
      <c r="J105" s="106"/>
    </row>
    <row r="106" ht="16.5" customHeight="1">
      <c r="A106" s="106"/>
      <c r="B106" s="105"/>
      <c r="C106" s="106"/>
      <c r="D106" s="106"/>
      <c r="E106" s="106"/>
      <c r="F106" s="106"/>
      <c r="G106" s="106"/>
      <c r="H106" s="106"/>
      <c r="I106" s="106"/>
      <c r="J106" s="106"/>
    </row>
    <row r="107" ht="16.5" customHeight="1">
      <c r="A107" s="106"/>
      <c r="B107" s="105"/>
      <c r="C107" s="106"/>
      <c r="D107" s="106"/>
      <c r="E107" s="106"/>
      <c r="F107" s="106"/>
      <c r="G107" s="106"/>
      <c r="H107" s="106"/>
      <c r="I107" s="106"/>
      <c r="J107" s="106"/>
    </row>
    <row r="108" ht="16.5" customHeight="1">
      <c r="A108" s="106"/>
      <c r="B108" s="105"/>
      <c r="C108" s="106"/>
      <c r="D108" s="106"/>
      <c r="E108" s="106"/>
      <c r="F108" s="106"/>
      <c r="G108" s="106"/>
      <c r="H108" s="106"/>
      <c r="I108" s="106"/>
      <c r="J108" s="106"/>
    </row>
    <row r="109" ht="16.5" customHeight="1">
      <c r="A109" s="106"/>
      <c r="B109" s="105"/>
      <c r="C109" s="106"/>
      <c r="D109" s="106"/>
      <c r="E109" s="106"/>
      <c r="F109" s="106"/>
      <c r="G109" s="106"/>
      <c r="H109" s="106"/>
      <c r="I109" s="106"/>
      <c r="J109" s="106"/>
    </row>
    <row r="110" ht="16.5" customHeight="1">
      <c r="A110" s="106"/>
      <c r="B110" s="105"/>
      <c r="C110" s="106"/>
      <c r="D110" s="106"/>
      <c r="E110" s="106"/>
      <c r="F110" s="106"/>
      <c r="G110" s="106"/>
      <c r="H110" s="106"/>
      <c r="I110" s="106"/>
      <c r="J110" s="106"/>
    </row>
    <row r="111" ht="16.5" customHeight="1">
      <c r="A111" s="106"/>
      <c r="B111" s="105"/>
      <c r="C111" s="106"/>
      <c r="D111" s="106"/>
      <c r="E111" s="106"/>
      <c r="F111" s="106"/>
      <c r="G111" s="106"/>
      <c r="H111" s="106"/>
      <c r="I111" s="106"/>
      <c r="J111" s="106"/>
    </row>
    <row r="112" ht="16.5" customHeight="1">
      <c r="A112" s="106"/>
      <c r="B112" s="105"/>
      <c r="C112" s="106"/>
      <c r="D112" s="106"/>
      <c r="E112" s="106"/>
      <c r="F112" s="106"/>
      <c r="G112" s="106"/>
      <c r="H112" s="106"/>
      <c r="I112" s="106"/>
      <c r="J112" s="106"/>
    </row>
    <row r="113" ht="16.5" customHeight="1">
      <c r="A113" s="106"/>
      <c r="B113" s="105"/>
      <c r="C113" s="106"/>
      <c r="D113" s="106"/>
      <c r="E113" s="106"/>
      <c r="F113" s="106"/>
      <c r="G113" s="106"/>
      <c r="H113" s="106"/>
      <c r="I113" s="106"/>
      <c r="J113" s="106"/>
    </row>
    <row r="114" ht="16.5" customHeight="1">
      <c r="A114" s="106"/>
      <c r="B114" s="105"/>
      <c r="C114" s="106"/>
      <c r="D114" s="106"/>
      <c r="E114" s="106"/>
      <c r="F114" s="106"/>
      <c r="G114" s="106"/>
      <c r="H114" s="106"/>
      <c r="I114" s="106"/>
      <c r="J114" s="106"/>
    </row>
    <row r="115" ht="16.5" customHeight="1">
      <c r="A115" s="106"/>
      <c r="B115" s="105"/>
      <c r="C115" s="106"/>
      <c r="D115" s="106"/>
      <c r="E115" s="106"/>
      <c r="F115" s="106"/>
      <c r="G115" s="106"/>
      <c r="H115" s="106"/>
      <c r="I115" s="106"/>
      <c r="J115" s="106"/>
    </row>
    <row r="116" ht="16.5" customHeight="1">
      <c r="A116" s="106"/>
      <c r="B116" s="105"/>
      <c r="C116" s="106"/>
      <c r="D116" s="106"/>
      <c r="E116" s="106"/>
      <c r="F116" s="106"/>
      <c r="G116" s="106"/>
      <c r="H116" s="106"/>
      <c r="I116" s="106"/>
      <c r="J116" s="106"/>
    </row>
    <row r="117" ht="16.5" customHeight="1">
      <c r="A117" s="106"/>
      <c r="B117" s="105"/>
      <c r="C117" s="106"/>
      <c r="D117" s="106"/>
      <c r="E117" s="106"/>
      <c r="F117" s="106"/>
      <c r="G117" s="106"/>
      <c r="H117" s="106"/>
      <c r="I117" s="106"/>
      <c r="J117" s="106"/>
    </row>
    <row r="118" ht="16.5" customHeight="1">
      <c r="A118" s="106"/>
      <c r="B118" s="105"/>
      <c r="C118" s="106"/>
      <c r="D118" s="106"/>
      <c r="E118" s="106"/>
      <c r="F118" s="106"/>
      <c r="G118" s="106"/>
      <c r="H118" s="106"/>
      <c r="I118" s="106"/>
      <c r="J118" s="106"/>
    </row>
    <row r="119" ht="16.5" customHeight="1">
      <c r="A119" s="106"/>
      <c r="B119" s="105"/>
      <c r="C119" s="106"/>
      <c r="D119" s="106"/>
      <c r="E119" s="106"/>
      <c r="F119" s="106"/>
      <c r="G119" s="106"/>
      <c r="H119" s="106"/>
      <c r="I119" s="106"/>
      <c r="J119" s="106"/>
    </row>
    <row r="120" ht="16.5" customHeight="1">
      <c r="A120" s="106"/>
      <c r="B120" s="105"/>
      <c r="C120" s="106"/>
      <c r="D120" s="106"/>
      <c r="E120" s="106"/>
      <c r="F120" s="106"/>
      <c r="G120" s="106"/>
      <c r="H120" s="106"/>
      <c r="I120" s="106"/>
      <c r="J120" s="106"/>
    </row>
    <row r="121" ht="16.5" customHeight="1">
      <c r="A121" s="106"/>
      <c r="B121" s="105"/>
      <c r="C121" s="106"/>
      <c r="D121" s="106"/>
      <c r="E121" s="106"/>
      <c r="F121" s="106"/>
      <c r="G121" s="106"/>
      <c r="H121" s="106"/>
      <c r="I121" s="106"/>
      <c r="J121" s="106"/>
    </row>
    <row r="122" ht="16.5" customHeight="1">
      <c r="A122" s="106"/>
      <c r="B122" s="105"/>
      <c r="C122" s="106"/>
      <c r="D122" s="106"/>
      <c r="E122" s="106"/>
      <c r="F122" s="106"/>
      <c r="G122" s="106"/>
      <c r="H122" s="106"/>
      <c r="I122" s="106"/>
      <c r="J122" s="106"/>
    </row>
    <row r="123" ht="16.5" customHeight="1">
      <c r="A123" s="106"/>
      <c r="B123" s="105"/>
      <c r="C123" s="106"/>
      <c r="D123" s="106"/>
      <c r="E123" s="106"/>
      <c r="F123" s="106"/>
      <c r="G123" s="106"/>
      <c r="H123" s="106"/>
      <c r="I123" s="106"/>
      <c r="J123" s="106"/>
    </row>
    <row r="124" ht="16.5" customHeight="1">
      <c r="A124" s="106"/>
      <c r="B124" s="105"/>
      <c r="C124" s="106"/>
      <c r="D124" s="106"/>
      <c r="E124" s="106"/>
      <c r="F124" s="106"/>
      <c r="G124" s="106"/>
      <c r="H124" s="106"/>
      <c r="I124" s="106"/>
      <c r="J124" s="106"/>
    </row>
    <row r="125" ht="16.5" customHeight="1">
      <c r="A125" s="106"/>
      <c r="B125" s="105"/>
      <c r="C125" s="106"/>
      <c r="D125" s="106"/>
      <c r="E125" s="106"/>
      <c r="F125" s="106"/>
      <c r="G125" s="106"/>
      <c r="H125" s="106"/>
      <c r="I125" s="106"/>
      <c r="J125" s="106"/>
    </row>
    <row r="126" ht="16.5" customHeight="1">
      <c r="A126" s="106"/>
      <c r="B126" s="105"/>
      <c r="C126" s="106"/>
      <c r="D126" s="106"/>
      <c r="E126" s="106"/>
      <c r="F126" s="106"/>
      <c r="G126" s="106"/>
      <c r="H126" s="106"/>
      <c r="I126" s="106"/>
      <c r="J126" s="106"/>
    </row>
    <row r="127" ht="16.5" customHeight="1">
      <c r="A127" s="106"/>
      <c r="B127" s="105"/>
      <c r="C127" s="106"/>
      <c r="D127" s="106"/>
      <c r="E127" s="106"/>
      <c r="F127" s="106"/>
      <c r="G127" s="106"/>
      <c r="H127" s="106"/>
      <c r="I127" s="106"/>
      <c r="J127" s="106"/>
    </row>
    <row r="128" ht="16.5" customHeight="1">
      <c r="A128" s="106"/>
      <c r="B128" s="105"/>
      <c r="C128" s="106"/>
      <c r="D128" s="106"/>
      <c r="E128" s="106"/>
      <c r="F128" s="106"/>
      <c r="G128" s="106"/>
      <c r="H128" s="106"/>
      <c r="I128" s="106"/>
      <c r="J128" s="106"/>
    </row>
    <row r="129" ht="16.5" customHeight="1">
      <c r="A129" s="106"/>
      <c r="B129" s="105"/>
      <c r="C129" s="106"/>
      <c r="D129" s="106"/>
      <c r="E129" s="106"/>
      <c r="F129" s="106"/>
      <c r="G129" s="106"/>
      <c r="H129" s="106"/>
      <c r="I129" s="106"/>
      <c r="J129" s="106"/>
    </row>
    <row r="130" ht="16.5" customHeight="1">
      <c r="A130" s="106"/>
      <c r="B130" s="105"/>
      <c r="C130" s="106"/>
      <c r="D130" s="106"/>
      <c r="E130" s="106"/>
      <c r="F130" s="106"/>
      <c r="G130" s="106"/>
      <c r="H130" s="106"/>
      <c r="I130" s="106"/>
      <c r="J130" s="106"/>
    </row>
    <row r="131" ht="16.5" customHeight="1">
      <c r="A131" s="106"/>
      <c r="B131" s="105"/>
      <c r="C131" s="106"/>
      <c r="D131" s="106"/>
      <c r="E131" s="106"/>
      <c r="F131" s="106"/>
      <c r="G131" s="106"/>
      <c r="H131" s="106"/>
      <c r="I131" s="106"/>
      <c r="J131" s="106"/>
    </row>
    <row r="132" ht="16.5" customHeight="1">
      <c r="A132" s="106"/>
      <c r="B132" s="105"/>
      <c r="C132" s="106"/>
      <c r="D132" s="106"/>
      <c r="E132" s="106"/>
      <c r="F132" s="106"/>
      <c r="G132" s="106"/>
      <c r="H132" s="106"/>
      <c r="I132" s="106"/>
      <c r="J132" s="106"/>
    </row>
    <row r="133" ht="16.5" customHeight="1">
      <c r="A133" s="106"/>
      <c r="B133" s="105"/>
      <c r="C133" s="106"/>
      <c r="D133" s="106"/>
      <c r="E133" s="106"/>
      <c r="F133" s="106"/>
      <c r="G133" s="106"/>
      <c r="H133" s="106"/>
      <c r="I133" s="106"/>
      <c r="J133" s="106"/>
    </row>
    <row r="134" ht="16.5" customHeight="1">
      <c r="A134" s="106"/>
      <c r="B134" s="105"/>
      <c r="C134" s="106"/>
      <c r="D134" s="106"/>
      <c r="E134" s="106"/>
      <c r="F134" s="106"/>
      <c r="G134" s="106"/>
      <c r="H134" s="106"/>
      <c r="I134" s="106"/>
      <c r="J134" s="106"/>
    </row>
    <row r="135" ht="16.5" customHeight="1">
      <c r="A135" s="106"/>
      <c r="B135" s="105"/>
      <c r="C135" s="106"/>
      <c r="D135" s="106"/>
      <c r="E135" s="106"/>
      <c r="F135" s="106"/>
      <c r="G135" s="106"/>
      <c r="H135" s="106"/>
      <c r="I135" s="106"/>
      <c r="J135" s="106"/>
    </row>
    <row r="136" ht="16.5" customHeight="1">
      <c r="A136" s="106"/>
      <c r="B136" s="105"/>
      <c r="C136" s="106"/>
      <c r="D136" s="106"/>
      <c r="E136" s="106"/>
      <c r="F136" s="106"/>
      <c r="G136" s="106"/>
      <c r="H136" s="106"/>
      <c r="I136" s="106"/>
      <c r="J136" s="106"/>
    </row>
    <row r="137" ht="16.5" customHeight="1">
      <c r="A137" s="106"/>
      <c r="B137" s="105"/>
      <c r="C137" s="106"/>
      <c r="D137" s="106"/>
      <c r="E137" s="106"/>
      <c r="F137" s="106"/>
      <c r="G137" s="106"/>
      <c r="H137" s="106"/>
      <c r="I137" s="106"/>
      <c r="J137" s="106"/>
    </row>
    <row r="138" ht="16.5" customHeight="1">
      <c r="A138" s="106"/>
      <c r="B138" s="105"/>
      <c r="C138" s="106"/>
      <c r="D138" s="106"/>
      <c r="E138" s="106"/>
      <c r="F138" s="106"/>
      <c r="G138" s="106"/>
      <c r="H138" s="106"/>
      <c r="I138" s="106"/>
      <c r="J138" s="106"/>
    </row>
    <row r="139" ht="16.5" customHeight="1">
      <c r="A139" s="106"/>
      <c r="B139" s="105"/>
      <c r="C139" s="106"/>
      <c r="D139" s="106"/>
      <c r="E139" s="106"/>
      <c r="F139" s="106"/>
      <c r="G139" s="106"/>
      <c r="H139" s="106"/>
      <c r="I139" s="106"/>
      <c r="J139" s="106"/>
    </row>
    <row r="140" ht="16.5" customHeight="1">
      <c r="A140" s="106"/>
      <c r="B140" s="105"/>
      <c r="C140" s="106"/>
      <c r="D140" s="106"/>
      <c r="E140" s="106"/>
      <c r="F140" s="106"/>
      <c r="G140" s="106"/>
      <c r="H140" s="106"/>
      <c r="I140" s="106"/>
      <c r="J140" s="106"/>
    </row>
    <row r="141" ht="16.5" customHeight="1">
      <c r="A141" s="106"/>
      <c r="B141" s="105"/>
      <c r="C141" s="106"/>
      <c r="D141" s="106"/>
      <c r="E141" s="106"/>
      <c r="F141" s="106"/>
      <c r="G141" s="106"/>
      <c r="H141" s="106"/>
      <c r="I141" s="106"/>
      <c r="J141" s="106"/>
    </row>
    <row r="142" ht="16.5" customHeight="1">
      <c r="A142" s="106"/>
      <c r="B142" s="105"/>
      <c r="C142" s="106"/>
      <c r="D142" s="106"/>
      <c r="E142" s="106"/>
      <c r="F142" s="106"/>
      <c r="G142" s="106"/>
      <c r="H142" s="106"/>
      <c r="I142" s="106"/>
      <c r="J142" s="106"/>
    </row>
    <row r="143" ht="16.5" customHeight="1">
      <c r="A143" s="106"/>
      <c r="B143" s="105"/>
      <c r="C143" s="106"/>
      <c r="D143" s="106"/>
      <c r="E143" s="106"/>
      <c r="F143" s="106"/>
      <c r="G143" s="106"/>
      <c r="H143" s="106"/>
      <c r="I143" s="106"/>
      <c r="J143" s="106"/>
    </row>
    <row r="144" ht="16.5" customHeight="1">
      <c r="A144" s="106"/>
      <c r="B144" s="105"/>
      <c r="C144" s="106"/>
      <c r="D144" s="106"/>
      <c r="E144" s="106"/>
      <c r="F144" s="106"/>
      <c r="G144" s="106"/>
      <c r="H144" s="106"/>
      <c r="I144" s="106"/>
      <c r="J144" s="106"/>
    </row>
    <row r="145" ht="16.5" customHeight="1">
      <c r="A145" s="106"/>
      <c r="B145" s="105"/>
      <c r="C145" s="106"/>
      <c r="D145" s="106"/>
      <c r="E145" s="106"/>
      <c r="F145" s="106"/>
      <c r="G145" s="106"/>
      <c r="H145" s="106"/>
      <c r="I145" s="106"/>
      <c r="J145" s="106"/>
    </row>
    <row r="146" ht="16.5" customHeight="1">
      <c r="A146" s="106"/>
      <c r="B146" s="105"/>
      <c r="C146" s="106"/>
      <c r="D146" s="106"/>
      <c r="E146" s="106"/>
      <c r="F146" s="106"/>
      <c r="G146" s="106"/>
      <c r="H146" s="106"/>
      <c r="I146" s="106"/>
      <c r="J146" s="106"/>
    </row>
    <row r="147" ht="16.5" customHeight="1">
      <c r="A147" s="106"/>
      <c r="B147" s="105"/>
      <c r="C147" s="106"/>
      <c r="D147" s="106"/>
      <c r="E147" s="106"/>
      <c r="F147" s="106"/>
      <c r="G147" s="106"/>
      <c r="H147" s="106"/>
      <c r="I147" s="106"/>
      <c r="J147" s="106"/>
    </row>
    <row r="148" ht="16.5" customHeight="1">
      <c r="A148" s="106"/>
      <c r="B148" s="105"/>
      <c r="C148" s="106"/>
      <c r="D148" s="106"/>
      <c r="E148" s="106"/>
      <c r="F148" s="106"/>
      <c r="G148" s="106"/>
      <c r="H148" s="106"/>
      <c r="I148" s="106"/>
      <c r="J148" s="106"/>
    </row>
    <row r="149" ht="16.5" customHeight="1">
      <c r="A149" s="106"/>
      <c r="B149" s="105"/>
      <c r="C149" s="106"/>
      <c r="D149" s="106"/>
      <c r="E149" s="106"/>
      <c r="F149" s="106"/>
      <c r="G149" s="106"/>
      <c r="H149" s="106"/>
      <c r="I149" s="106"/>
      <c r="J149" s="106"/>
    </row>
    <row r="150" ht="16.5" customHeight="1">
      <c r="A150" s="106"/>
      <c r="B150" s="105"/>
      <c r="C150" s="106"/>
      <c r="D150" s="106"/>
      <c r="E150" s="106"/>
      <c r="F150" s="106"/>
      <c r="G150" s="106"/>
      <c r="H150" s="106"/>
      <c r="I150" s="106"/>
      <c r="J150" s="106"/>
    </row>
    <row r="151" ht="16.5" customHeight="1">
      <c r="A151" s="106"/>
      <c r="B151" s="105"/>
      <c r="C151" s="106"/>
      <c r="D151" s="106"/>
      <c r="E151" s="106"/>
      <c r="F151" s="106"/>
      <c r="G151" s="106"/>
      <c r="H151" s="106"/>
      <c r="I151" s="106"/>
      <c r="J151" s="106"/>
    </row>
    <row r="152" ht="16.5" customHeight="1">
      <c r="A152" s="106"/>
      <c r="B152" s="105"/>
      <c r="C152" s="106"/>
      <c r="D152" s="106"/>
      <c r="E152" s="106"/>
      <c r="F152" s="106"/>
      <c r="G152" s="106"/>
      <c r="H152" s="106"/>
      <c r="I152" s="106"/>
      <c r="J152" s="106"/>
    </row>
    <row r="153" ht="16.5" customHeight="1">
      <c r="A153" s="106"/>
      <c r="B153" s="105"/>
      <c r="C153" s="106"/>
      <c r="D153" s="106"/>
      <c r="E153" s="106"/>
      <c r="F153" s="106"/>
      <c r="G153" s="106"/>
      <c r="H153" s="106"/>
      <c r="I153" s="106"/>
      <c r="J153" s="106"/>
    </row>
    <row r="154" ht="16.5" customHeight="1">
      <c r="A154" s="106"/>
      <c r="B154" s="105"/>
      <c r="C154" s="106"/>
      <c r="D154" s="106"/>
      <c r="E154" s="106"/>
      <c r="F154" s="106"/>
      <c r="G154" s="106"/>
      <c r="H154" s="106"/>
      <c r="I154" s="106"/>
      <c r="J154" s="106"/>
    </row>
    <row r="155" ht="16.5" customHeight="1">
      <c r="A155" s="106"/>
      <c r="B155" s="105"/>
      <c r="C155" s="106"/>
      <c r="D155" s="106"/>
      <c r="E155" s="106"/>
      <c r="F155" s="106"/>
      <c r="G155" s="106"/>
      <c r="H155" s="106"/>
      <c r="I155" s="106"/>
      <c r="J155" s="106"/>
    </row>
    <row r="156" ht="16.5" customHeight="1">
      <c r="A156" s="106"/>
      <c r="B156" s="105"/>
      <c r="C156" s="106"/>
      <c r="D156" s="106"/>
      <c r="E156" s="106"/>
      <c r="F156" s="106"/>
      <c r="G156" s="106"/>
      <c r="H156" s="106"/>
      <c r="I156" s="106"/>
      <c r="J156" s="106"/>
    </row>
    <row r="157" ht="16.5" customHeight="1">
      <c r="A157" s="106"/>
      <c r="B157" s="105"/>
      <c r="C157" s="106"/>
      <c r="D157" s="106"/>
      <c r="E157" s="106"/>
      <c r="F157" s="106"/>
      <c r="G157" s="106"/>
      <c r="H157" s="106"/>
      <c r="I157" s="106"/>
      <c r="J157" s="106"/>
    </row>
    <row r="158" ht="16.5" customHeight="1">
      <c r="A158" s="106"/>
      <c r="B158" s="105"/>
      <c r="C158" s="106"/>
      <c r="D158" s="106"/>
      <c r="E158" s="106"/>
      <c r="F158" s="106"/>
      <c r="G158" s="106"/>
      <c r="H158" s="106"/>
      <c r="I158" s="106"/>
      <c r="J158" s="106"/>
    </row>
    <row r="159" ht="16.5" customHeight="1">
      <c r="A159" s="106"/>
      <c r="B159" s="105"/>
      <c r="C159" s="106"/>
      <c r="D159" s="106"/>
      <c r="E159" s="106"/>
      <c r="F159" s="106"/>
      <c r="G159" s="106"/>
      <c r="H159" s="106"/>
      <c r="I159" s="106"/>
      <c r="J159" s="106"/>
    </row>
    <row r="160" ht="16.5" customHeight="1">
      <c r="A160" s="106"/>
      <c r="B160" s="105"/>
      <c r="C160" s="106"/>
      <c r="D160" s="106"/>
      <c r="E160" s="106"/>
      <c r="F160" s="106"/>
      <c r="G160" s="106"/>
      <c r="H160" s="106"/>
      <c r="I160" s="106"/>
      <c r="J160" s="106"/>
    </row>
    <row r="161" ht="16.5" customHeight="1">
      <c r="A161" s="106"/>
      <c r="B161" s="105"/>
      <c r="C161" s="106"/>
      <c r="D161" s="106"/>
      <c r="E161" s="106"/>
      <c r="F161" s="106"/>
      <c r="G161" s="106"/>
      <c r="H161" s="106"/>
      <c r="I161" s="106"/>
      <c r="J161" s="106"/>
    </row>
    <row r="162" ht="16.5" customHeight="1">
      <c r="A162" s="106"/>
      <c r="B162" s="105"/>
      <c r="C162" s="106"/>
      <c r="D162" s="106"/>
      <c r="E162" s="106"/>
      <c r="F162" s="106"/>
      <c r="G162" s="106"/>
      <c r="H162" s="106"/>
      <c r="I162" s="106"/>
      <c r="J162" s="106"/>
    </row>
    <row r="163" ht="16.5" customHeight="1">
      <c r="A163" s="106"/>
      <c r="B163" s="105"/>
      <c r="C163" s="106"/>
      <c r="D163" s="106"/>
      <c r="E163" s="106"/>
      <c r="F163" s="106"/>
      <c r="G163" s="106"/>
      <c r="H163" s="106"/>
      <c r="I163" s="106"/>
      <c r="J163" s="106"/>
    </row>
    <row r="164" ht="16.5" customHeight="1">
      <c r="A164" s="106"/>
      <c r="B164" s="105"/>
      <c r="C164" s="106"/>
      <c r="D164" s="106"/>
      <c r="E164" s="106"/>
      <c r="F164" s="106"/>
      <c r="G164" s="106"/>
      <c r="H164" s="106"/>
      <c r="I164" s="106"/>
      <c r="J164" s="106"/>
    </row>
    <row r="165" ht="16.5" customHeight="1">
      <c r="A165" s="106"/>
      <c r="B165" s="105"/>
      <c r="C165" s="106"/>
      <c r="D165" s="106"/>
      <c r="E165" s="106"/>
      <c r="F165" s="106"/>
      <c r="G165" s="106"/>
      <c r="H165" s="106"/>
      <c r="I165" s="106"/>
      <c r="J165" s="106"/>
    </row>
    <row r="166" ht="16.5" customHeight="1">
      <c r="A166" s="106"/>
      <c r="B166" s="105"/>
      <c r="C166" s="106"/>
      <c r="D166" s="106"/>
      <c r="E166" s="106"/>
      <c r="F166" s="106"/>
      <c r="G166" s="106"/>
      <c r="H166" s="106"/>
      <c r="I166" s="106"/>
      <c r="J166" s="106"/>
    </row>
    <row r="167" ht="16.5" customHeight="1">
      <c r="A167" s="106"/>
      <c r="B167" s="105"/>
      <c r="C167" s="106"/>
      <c r="D167" s="106"/>
      <c r="E167" s="106"/>
      <c r="F167" s="106"/>
      <c r="G167" s="106"/>
      <c r="H167" s="106"/>
      <c r="I167" s="106"/>
      <c r="J167" s="106"/>
    </row>
    <row r="168" ht="16.5" customHeight="1">
      <c r="A168" s="106"/>
      <c r="B168" s="105"/>
      <c r="C168" s="106"/>
      <c r="D168" s="106"/>
      <c r="E168" s="106"/>
      <c r="F168" s="106"/>
      <c r="G168" s="106"/>
      <c r="H168" s="106"/>
      <c r="I168" s="106"/>
      <c r="J168" s="106"/>
    </row>
    <row r="169" ht="16.5" customHeight="1">
      <c r="A169" s="106"/>
      <c r="B169" s="105"/>
      <c r="C169" s="106"/>
      <c r="D169" s="106"/>
      <c r="E169" s="106"/>
      <c r="F169" s="106"/>
      <c r="G169" s="106"/>
      <c r="H169" s="106"/>
      <c r="I169" s="106"/>
      <c r="J169" s="106"/>
    </row>
    <row r="170" ht="16.5" customHeight="1">
      <c r="A170" s="106"/>
      <c r="B170" s="105"/>
      <c r="C170" s="106"/>
      <c r="D170" s="106"/>
      <c r="E170" s="106"/>
      <c r="F170" s="106"/>
      <c r="G170" s="106"/>
      <c r="H170" s="106"/>
      <c r="I170" s="106"/>
      <c r="J170" s="106"/>
    </row>
    <row r="171" ht="16.5" customHeight="1">
      <c r="A171" s="106"/>
      <c r="B171" s="105"/>
      <c r="C171" s="106"/>
      <c r="D171" s="106"/>
      <c r="E171" s="106"/>
      <c r="F171" s="106"/>
      <c r="G171" s="106"/>
      <c r="H171" s="106"/>
      <c r="I171" s="106"/>
      <c r="J171" s="106"/>
    </row>
    <row r="172" ht="16.5" customHeight="1">
      <c r="A172" s="106"/>
      <c r="B172" s="105"/>
      <c r="C172" s="106"/>
      <c r="D172" s="106"/>
      <c r="E172" s="106"/>
      <c r="F172" s="106"/>
      <c r="G172" s="106"/>
      <c r="H172" s="106"/>
      <c r="I172" s="106"/>
      <c r="J172" s="106"/>
    </row>
    <row r="173" ht="16.5" customHeight="1">
      <c r="A173" s="106"/>
      <c r="B173" s="105"/>
      <c r="C173" s="106"/>
      <c r="D173" s="106"/>
      <c r="E173" s="106"/>
      <c r="F173" s="106"/>
      <c r="G173" s="106"/>
      <c r="H173" s="106"/>
      <c r="I173" s="106"/>
      <c r="J173" s="106"/>
    </row>
    <row r="174" ht="16.5" customHeight="1">
      <c r="A174" s="106"/>
      <c r="B174" s="105"/>
      <c r="C174" s="106"/>
      <c r="D174" s="106"/>
      <c r="E174" s="106"/>
      <c r="F174" s="106"/>
      <c r="G174" s="106"/>
      <c r="H174" s="106"/>
      <c r="I174" s="106"/>
      <c r="J174" s="106"/>
    </row>
    <row r="175" ht="16.5" customHeight="1">
      <c r="A175" s="106"/>
      <c r="B175" s="105"/>
      <c r="C175" s="106"/>
      <c r="D175" s="106"/>
      <c r="E175" s="106"/>
      <c r="F175" s="106"/>
      <c r="G175" s="106"/>
      <c r="H175" s="106"/>
      <c r="I175" s="106"/>
      <c r="J175" s="106"/>
    </row>
    <row r="176" ht="16.5" customHeight="1">
      <c r="A176" s="106"/>
      <c r="B176" s="105"/>
      <c r="C176" s="106"/>
      <c r="D176" s="106"/>
      <c r="E176" s="106"/>
      <c r="F176" s="106"/>
      <c r="G176" s="106"/>
      <c r="H176" s="106"/>
      <c r="I176" s="106"/>
      <c r="J176" s="106"/>
    </row>
    <row r="177" ht="16.5" customHeight="1">
      <c r="A177" s="106"/>
      <c r="B177" s="105"/>
      <c r="C177" s="106"/>
      <c r="D177" s="106"/>
      <c r="E177" s="106"/>
      <c r="F177" s="106"/>
      <c r="G177" s="106"/>
      <c r="H177" s="106"/>
      <c r="I177" s="106"/>
      <c r="J177" s="106"/>
    </row>
    <row r="178" ht="16.5" customHeight="1">
      <c r="A178" s="106"/>
      <c r="B178" s="105"/>
      <c r="C178" s="106"/>
      <c r="D178" s="106"/>
      <c r="E178" s="106"/>
      <c r="F178" s="106"/>
      <c r="G178" s="106"/>
      <c r="H178" s="106"/>
      <c r="I178" s="106"/>
      <c r="J178" s="106"/>
    </row>
    <row r="179" ht="16.5" customHeight="1">
      <c r="A179" s="106"/>
      <c r="B179" s="105"/>
      <c r="C179" s="106"/>
      <c r="D179" s="106"/>
      <c r="E179" s="106"/>
      <c r="F179" s="106"/>
      <c r="G179" s="106"/>
      <c r="H179" s="106"/>
      <c r="I179" s="106"/>
      <c r="J179" s="106"/>
    </row>
    <row r="180" ht="16.5" customHeight="1">
      <c r="A180" s="106"/>
      <c r="B180" s="105"/>
      <c r="C180" s="106"/>
      <c r="D180" s="106"/>
      <c r="E180" s="106"/>
      <c r="F180" s="106"/>
      <c r="G180" s="106"/>
      <c r="H180" s="106"/>
      <c r="I180" s="106"/>
      <c r="J180" s="106"/>
    </row>
    <row r="181" ht="16.5" customHeight="1">
      <c r="A181" s="106"/>
      <c r="B181" s="105"/>
      <c r="C181" s="106"/>
      <c r="D181" s="106"/>
      <c r="E181" s="106"/>
      <c r="F181" s="106"/>
      <c r="G181" s="106"/>
      <c r="H181" s="106"/>
      <c r="I181" s="106"/>
      <c r="J181" s="106"/>
    </row>
    <row r="182" ht="16.5" customHeight="1">
      <c r="A182" s="106"/>
      <c r="B182" s="105"/>
      <c r="C182" s="106"/>
      <c r="D182" s="106"/>
      <c r="E182" s="106"/>
      <c r="F182" s="106"/>
      <c r="G182" s="106"/>
      <c r="H182" s="106"/>
      <c r="I182" s="106"/>
      <c r="J182" s="106"/>
    </row>
    <row r="183" ht="16.5" customHeight="1">
      <c r="A183" s="106"/>
      <c r="B183" s="105"/>
      <c r="C183" s="106"/>
      <c r="D183" s="106"/>
      <c r="E183" s="106"/>
      <c r="F183" s="106"/>
      <c r="G183" s="106"/>
      <c r="H183" s="106"/>
      <c r="I183" s="106"/>
      <c r="J183" s="106"/>
    </row>
    <row r="184" ht="16.5" customHeight="1">
      <c r="A184" s="106"/>
      <c r="B184" s="105"/>
      <c r="C184" s="106"/>
      <c r="D184" s="106"/>
      <c r="E184" s="106"/>
      <c r="F184" s="106"/>
      <c r="G184" s="106"/>
      <c r="H184" s="106"/>
      <c r="I184" s="106"/>
      <c r="J184" s="106"/>
    </row>
    <row r="185" ht="16.5" customHeight="1">
      <c r="A185" s="106"/>
      <c r="B185" s="105"/>
      <c r="C185" s="106"/>
      <c r="D185" s="106"/>
      <c r="E185" s="106"/>
      <c r="F185" s="106"/>
      <c r="G185" s="106"/>
      <c r="H185" s="106"/>
      <c r="I185" s="106"/>
      <c r="J185" s="106"/>
    </row>
    <row r="186" ht="16.5" customHeight="1">
      <c r="A186" s="106"/>
      <c r="B186" s="105"/>
      <c r="C186" s="106"/>
      <c r="D186" s="106"/>
      <c r="E186" s="106"/>
      <c r="F186" s="106"/>
      <c r="G186" s="106"/>
      <c r="H186" s="106"/>
      <c r="I186" s="106"/>
      <c r="J186" s="106"/>
    </row>
    <row r="187" ht="16.5" customHeight="1">
      <c r="A187" s="106"/>
      <c r="B187" s="105"/>
      <c r="C187" s="106"/>
      <c r="D187" s="106"/>
      <c r="E187" s="106"/>
      <c r="F187" s="106"/>
      <c r="G187" s="106"/>
      <c r="H187" s="106"/>
      <c r="I187" s="106"/>
      <c r="J187" s="106"/>
    </row>
    <row r="188" ht="16.5" customHeight="1">
      <c r="A188" s="106"/>
      <c r="B188" s="105"/>
      <c r="C188" s="106"/>
      <c r="D188" s="106"/>
      <c r="E188" s="106"/>
      <c r="F188" s="106"/>
      <c r="G188" s="106"/>
      <c r="H188" s="106"/>
      <c r="I188" s="106"/>
      <c r="J188" s="106"/>
    </row>
    <row r="189" ht="16.5" customHeight="1">
      <c r="A189" s="106"/>
      <c r="B189" s="105"/>
      <c r="C189" s="106"/>
      <c r="D189" s="106"/>
      <c r="E189" s="106"/>
      <c r="F189" s="106"/>
      <c r="G189" s="106"/>
      <c r="H189" s="106"/>
      <c r="I189" s="106"/>
      <c r="J189" s="106"/>
    </row>
    <row r="190" ht="16.5" customHeight="1">
      <c r="A190" s="106"/>
      <c r="B190" s="105"/>
      <c r="C190" s="106"/>
      <c r="D190" s="106"/>
      <c r="E190" s="106"/>
      <c r="F190" s="106"/>
      <c r="G190" s="106"/>
      <c r="H190" s="106"/>
      <c r="I190" s="106"/>
      <c r="J190" s="106"/>
    </row>
    <row r="191" ht="16.5" customHeight="1">
      <c r="A191" s="106"/>
      <c r="B191" s="105"/>
      <c r="C191" s="106"/>
      <c r="D191" s="106"/>
      <c r="E191" s="106"/>
      <c r="F191" s="106"/>
      <c r="G191" s="106"/>
      <c r="H191" s="106"/>
      <c r="I191" s="106"/>
      <c r="J191" s="106"/>
    </row>
    <row r="192" ht="16.5" customHeight="1">
      <c r="A192" s="106"/>
      <c r="B192" s="105"/>
      <c r="C192" s="106"/>
      <c r="D192" s="106"/>
      <c r="E192" s="106"/>
      <c r="F192" s="106"/>
      <c r="G192" s="106"/>
      <c r="H192" s="106"/>
      <c r="I192" s="106"/>
      <c r="J192" s="106"/>
    </row>
    <row r="193" ht="16.5" customHeight="1">
      <c r="A193" s="106"/>
      <c r="B193" s="105"/>
      <c r="C193" s="106"/>
      <c r="D193" s="106"/>
      <c r="E193" s="106"/>
      <c r="F193" s="106"/>
      <c r="G193" s="106"/>
      <c r="H193" s="106"/>
      <c r="I193" s="106"/>
      <c r="J193" s="106"/>
    </row>
    <row r="194" ht="16.5" customHeight="1">
      <c r="A194" s="106"/>
      <c r="B194" s="105"/>
      <c r="C194" s="106"/>
      <c r="D194" s="106"/>
      <c r="E194" s="106"/>
      <c r="F194" s="106"/>
      <c r="G194" s="106"/>
      <c r="H194" s="106"/>
      <c r="I194" s="106"/>
      <c r="J194" s="106"/>
    </row>
    <row r="195" ht="16.5" customHeight="1">
      <c r="A195" s="106"/>
      <c r="B195" s="105"/>
      <c r="C195" s="106"/>
      <c r="D195" s="106"/>
      <c r="E195" s="106"/>
      <c r="F195" s="106"/>
      <c r="G195" s="106"/>
      <c r="H195" s="106"/>
      <c r="I195" s="106"/>
      <c r="J195" s="106"/>
    </row>
    <row r="196" ht="16.5" customHeight="1">
      <c r="A196" s="106"/>
      <c r="B196" s="105"/>
      <c r="C196" s="106"/>
      <c r="D196" s="106"/>
      <c r="E196" s="106"/>
      <c r="F196" s="106"/>
      <c r="G196" s="106"/>
      <c r="H196" s="106"/>
      <c r="I196" s="106"/>
      <c r="J196" s="106"/>
    </row>
    <row r="197" ht="16.5" customHeight="1">
      <c r="A197" s="106"/>
      <c r="B197" s="105"/>
      <c r="C197" s="106"/>
      <c r="D197" s="106"/>
      <c r="E197" s="106"/>
      <c r="F197" s="106"/>
      <c r="G197" s="106"/>
      <c r="H197" s="106"/>
      <c r="I197" s="106"/>
      <c r="J197" s="106"/>
    </row>
    <row r="198" ht="16.5" customHeight="1">
      <c r="A198" s="106"/>
      <c r="B198" s="105"/>
      <c r="C198" s="106"/>
      <c r="D198" s="106"/>
      <c r="E198" s="106"/>
      <c r="F198" s="106"/>
      <c r="G198" s="106"/>
      <c r="H198" s="106"/>
      <c r="I198" s="106"/>
      <c r="J198" s="106"/>
    </row>
    <row r="199" ht="16.5" customHeight="1">
      <c r="A199" s="106"/>
      <c r="B199" s="105"/>
      <c r="C199" s="106"/>
      <c r="D199" s="106"/>
      <c r="E199" s="106"/>
      <c r="F199" s="106"/>
      <c r="G199" s="106"/>
      <c r="H199" s="106"/>
      <c r="I199" s="106"/>
      <c r="J199" s="106"/>
    </row>
    <row r="200" ht="16.5" customHeight="1">
      <c r="A200" s="106"/>
      <c r="B200" s="105"/>
      <c r="C200" s="106"/>
      <c r="D200" s="106"/>
      <c r="E200" s="106"/>
      <c r="F200" s="106"/>
      <c r="G200" s="106"/>
      <c r="H200" s="106"/>
      <c r="I200" s="106"/>
      <c r="J200" s="106"/>
    </row>
    <row r="201" ht="16.5" customHeight="1">
      <c r="A201" s="106"/>
      <c r="B201" s="105"/>
      <c r="C201" s="106"/>
      <c r="D201" s="106"/>
      <c r="E201" s="106"/>
      <c r="F201" s="106"/>
      <c r="G201" s="106"/>
      <c r="H201" s="106"/>
      <c r="I201" s="106"/>
      <c r="J201" s="106"/>
    </row>
    <row r="202" ht="16.5" customHeight="1">
      <c r="A202" s="106"/>
      <c r="B202" s="105"/>
      <c r="C202" s="106"/>
      <c r="D202" s="106"/>
      <c r="E202" s="106"/>
      <c r="F202" s="106"/>
      <c r="G202" s="106"/>
      <c r="H202" s="106"/>
      <c r="I202" s="106"/>
      <c r="J202" s="106"/>
    </row>
    <row r="203" ht="16.5" customHeight="1">
      <c r="A203" s="106"/>
      <c r="B203" s="105"/>
      <c r="C203" s="106"/>
      <c r="D203" s="106"/>
      <c r="E203" s="106"/>
      <c r="F203" s="106"/>
      <c r="G203" s="106"/>
      <c r="H203" s="106"/>
      <c r="I203" s="106"/>
      <c r="J203" s="106"/>
    </row>
    <row r="204" ht="16.5" customHeight="1">
      <c r="A204" s="106"/>
      <c r="B204" s="105"/>
      <c r="C204" s="106"/>
      <c r="D204" s="106"/>
      <c r="E204" s="106"/>
      <c r="F204" s="106"/>
      <c r="G204" s="106"/>
      <c r="H204" s="106"/>
      <c r="I204" s="106"/>
      <c r="J204" s="106"/>
    </row>
    <row r="205" ht="16.5" customHeight="1">
      <c r="A205" s="106"/>
      <c r="B205" s="105"/>
      <c r="C205" s="106"/>
      <c r="D205" s="106"/>
      <c r="E205" s="106"/>
      <c r="F205" s="106"/>
      <c r="G205" s="106"/>
      <c r="H205" s="106"/>
      <c r="I205" s="106"/>
      <c r="J205" s="106"/>
    </row>
    <row r="206" ht="16.5" customHeight="1">
      <c r="A206" s="106"/>
      <c r="B206" s="105"/>
      <c r="C206" s="106"/>
      <c r="D206" s="106"/>
      <c r="E206" s="106"/>
      <c r="F206" s="106"/>
      <c r="G206" s="106"/>
      <c r="H206" s="106"/>
      <c r="I206" s="106"/>
      <c r="J206" s="106"/>
    </row>
    <row r="207" ht="16.5" customHeight="1">
      <c r="A207" s="106"/>
      <c r="B207" s="105"/>
      <c r="C207" s="106"/>
      <c r="D207" s="106"/>
      <c r="E207" s="106"/>
      <c r="F207" s="106"/>
      <c r="G207" s="106"/>
      <c r="H207" s="106"/>
      <c r="I207" s="106"/>
      <c r="J207" s="106"/>
    </row>
    <row r="208" ht="16.5" customHeight="1">
      <c r="A208" s="106"/>
      <c r="B208" s="105"/>
      <c r="C208" s="106"/>
      <c r="D208" s="106"/>
      <c r="E208" s="106"/>
      <c r="F208" s="106"/>
      <c r="G208" s="106"/>
      <c r="H208" s="106"/>
      <c r="I208" s="106"/>
      <c r="J208" s="106"/>
    </row>
    <row r="209" ht="16.5" customHeight="1">
      <c r="A209" s="106"/>
      <c r="B209" s="105"/>
      <c r="C209" s="106"/>
      <c r="D209" s="106"/>
      <c r="E209" s="106"/>
      <c r="F209" s="106"/>
      <c r="G209" s="106"/>
      <c r="H209" s="106"/>
      <c r="I209" s="106"/>
      <c r="J209" s="106"/>
    </row>
    <row r="210" ht="16.5" customHeight="1">
      <c r="A210" s="106"/>
      <c r="B210" s="105"/>
      <c r="C210" s="106"/>
      <c r="D210" s="106"/>
      <c r="E210" s="106"/>
      <c r="F210" s="106"/>
      <c r="G210" s="106"/>
      <c r="H210" s="106"/>
      <c r="I210" s="106"/>
      <c r="J210" s="106"/>
    </row>
    <row r="211" ht="16.5" customHeight="1">
      <c r="A211" s="106"/>
      <c r="B211" s="105"/>
      <c r="C211" s="106"/>
      <c r="D211" s="106"/>
      <c r="E211" s="106"/>
      <c r="F211" s="106"/>
      <c r="G211" s="106"/>
      <c r="H211" s="106"/>
      <c r="I211" s="106"/>
      <c r="J211" s="106"/>
    </row>
    <row r="212" ht="16.5" customHeight="1">
      <c r="A212" s="106"/>
      <c r="B212" s="105"/>
      <c r="C212" s="106"/>
      <c r="D212" s="106"/>
      <c r="E212" s="106"/>
      <c r="F212" s="106"/>
      <c r="G212" s="106"/>
      <c r="H212" s="106"/>
      <c r="I212" s="106"/>
      <c r="J212" s="106"/>
    </row>
    <row r="213" ht="16.5" customHeight="1">
      <c r="A213" s="106"/>
      <c r="B213" s="105"/>
      <c r="C213" s="106"/>
      <c r="D213" s="106"/>
      <c r="E213" s="106"/>
      <c r="F213" s="106"/>
      <c r="G213" s="106"/>
      <c r="H213" s="106"/>
      <c r="I213" s="106"/>
      <c r="J213" s="106"/>
    </row>
    <row r="214" ht="16.5" customHeight="1">
      <c r="A214" s="106"/>
      <c r="B214" s="105"/>
      <c r="C214" s="106"/>
      <c r="D214" s="106"/>
      <c r="E214" s="106"/>
      <c r="F214" s="106"/>
      <c r="G214" s="106"/>
      <c r="H214" s="106"/>
      <c r="I214" s="106"/>
      <c r="J214" s="106"/>
    </row>
    <row r="215" ht="16.5" customHeight="1">
      <c r="A215" s="106"/>
      <c r="B215" s="105"/>
      <c r="C215" s="106"/>
      <c r="D215" s="106"/>
      <c r="E215" s="106"/>
      <c r="F215" s="106"/>
      <c r="G215" s="106"/>
      <c r="H215" s="106"/>
      <c r="I215" s="106"/>
      <c r="J215" s="106"/>
    </row>
    <row r="216" ht="16.5" customHeight="1">
      <c r="A216" s="106"/>
      <c r="B216" s="105"/>
      <c r="C216" s="106"/>
      <c r="D216" s="106"/>
      <c r="E216" s="106"/>
      <c r="F216" s="106"/>
      <c r="G216" s="106"/>
      <c r="H216" s="106"/>
      <c r="I216" s="106"/>
      <c r="J216" s="106"/>
    </row>
    <row r="217" ht="16.5" customHeight="1">
      <c r="A217" s="106"/>
      <c r="B217" s="105"/>
      <c r="C217" s="106"/>
      <c r="D217" s="106"/>
      <c r="E217" s="106"/>
      <c r="F217" s="106"/>
      <c r="G217" s="106"/>
      <c r="H217" s="106"/>
      <c r="I217" s="106"/>
      <c r="J217" s="106"/>
    </row>
    <row r="218" ht="16.5" customHeight="1">
      <c r="A218" s="106"/>
      <c r="B218" s="105"/>
      <c r="C218" s="106"/>
      <c r="D218" s="106"/>
      <c r="E218" s="106"/>
      <c r="F218" s="106"/>
      <c r="G218" s="106"/>
      <c r="H218" s="106"/>
      <c r="I218" s="106"/>
      <c r="J218" s="106"/>
    </row>
    <row r="219" ht="16.5" customHeight="1">
      <c r="A219" s="106"/>
      <c r="B219" s="105"/>
      <c r="C219" s="106"/>
      <c r="D219" s="106"/>
      <c r="E219" s="106"/>
      <c r="F219" s="106"/>
      <c r="G219" s="106"/>
      <c r="H219" s="106"/>
      <c r="I219" s="106"/>
      <c r="J219" s="106"/>
    </row>
    <row r="220" ht="16.5" customHeight="1">
      <c r="A220" s="106"/>
      <c r="B220" s="105"/>
      <c r="C220" s="106"/>
      <c r="D220" s="106"/>
      <c r="E220" s="106"/>
      <c r="F220" s="106"/>
      <c r="G220" s="106"/>
      <c r="H220" s="106"/>
      <c r="I220" s="106"/>
      <c r="J220" s="106"/>
    </row>
    <row r="221" ht="16.5" customHeight="1">
      <c r="A221" s="106"/>
      <c r="B221" s="105"/>
      <c r="C221" s="106"/>
      <c r="D221" s="106"/>
      <c r="E221" s="106"/>
      <c r="F221" s="106"/>
      <c r="G221" s="106"/>
      <c r="H221" s="106"/>
      <c r="I221" s="106"/>
      <c r="J221" s="106"/>
    </row>
    <row r="222" ht="16.5" customHeight="1">
      <c r="A222" s="106"/>
      <c r="B222" s="105"/>
      <c r="C222" s="106"/>
      <c r="D222" s="106"/>
      <c r="E222" s="106"/>
      <c r="F222" s="106"/>
      <c r="G222" s="106"/>
      <c r="H222" s="106"/>
      <c r="I222" s="106"/>
      <c r="J222" s="106"/>
    </row>
    <row r="223" ht="16.5" customHeight="1">
      <c r="A223" s="106"/>
      <c r="B223" s="15"/>
      <c r="C223" s="106"/>
      <c r="D223" s="106"/>
      <c r="E223" s="106"/>
      <c r="F223" s="106"/>
      <c r="G223" s="106"/>
      <c r="H223" s="106"/>
      <c r="I223" s="106"/>
      <c r="J223" s="106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G2"/>
    <mergeCell ref="B3:G3"/>
    <mergeCell ref="B4:G4"/>
    <mergeCell ref="H23:I23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5.0"/>
    <col customWidth="1" min="3" max="6" width="10.71"/>
    <col customWidth="1" min="7" max="7" width="14.14"/>
    <col customWidth="1" min="8" max="8" width="14.71"/>
  </cols>
  <sheetData>
    <row r="2">
      <c r="A2" s="184" t="s">
        <v>99</v>
      </c>
    </row>
    <row r="3">
      <c r="A3" s="93"/>
      <c r="B3" s="93"/>
      <c r="C3" s="93"/>
      <c r="D3" s="93"/>
      <c r="E3" s="93"/>
      <c r="F3" s="93"/>
      <c r="G3" s="93"/>
      <c r="H3" s="93"/>
    </row>
    <row r="4">
      <c r="A4" s="185" t="s">
        <v>20</v>
      </c>
      <c r="B4" s="186" t="s">
        <v>100</v>
      </c>
      <c r="C4" s="20"/>
      <c r="D4" s="20"/>
      <c r="E4" s="21"/>
      <c r="F4" s="187"/>
      <c r="G4" s="185" t="s">
        <v>22</v>
      </c>
      <c r="H4" s="188" t="s">
        <v>68</v>
      </c>
    </row>
    <row r="5">
      <c r="A5" s="189" t="s">
        <v>24</v>
      </c>
      <c r="B5" s="26" t="s">
        <v>101</v>
      </c>
      <c r="C5" s="27"/>
      <c r="D5" s="27"/>
      <c r="E5" s="27"/>
      <c r="F5" s="27"/>
      <c r="G5" s="27"/>
      <c r="H5" s="27"/>
    </row>
    <row r="6">
      <c r="A6" s="190"/>
      <c r="B6" s="190"/>
      <c r="C6" s="190"/>
      <c r="D6" s="191"/>
      <c r="E6" s="190"/>
      <c r="F6" s="190"/>
      <c r="G6" s="190"/>
      <c r="H6" s="192"/>
    </row>
    <row r="7">
      <c r="A7" s="96" t="s">
        <v>25</v>
      </c>
      <c r="B7" s="96" t="s">
        <v>26</v>
      </c>
      <c r="C7" s="97"/>
      <c r="D7" s="193"/>
      <c r="E7" s="97"/>
      <c r="F7" s="97"/>
      <c r="G7" s="97"/>
      <c r="H7" s="194"/>
    </row>
    <row r="8">
      <c r="A8" s="195" t="s">
        <v>27</v>
      </c>
      <c r="B8" s="196" t="s">
        <v>28</v>
      </c>
      <c r="C8" s="195" t="s">
        <v>12</v>
      </c>
      <c r="D8" s="197" t="s">
        <v>29</v>
      </c>
      <c r="E8" s="195" t="s">
        <v>30</v>
      </c>
      <c r="F8" s="195"/>
      <c r="G8" s="195" t="s">
        <v>31</v>
      </c>
      <c r="H8" s="198" t="s">
        <v>32</v>
      </c>
    </row>
    <row r="9">
      <c r="A9" s="199" t="s">
        <v>102</v>
      </c>
      <c r="B9" s="200" t="s">
        <v>33</v>
      </c>
      <c r="C9" s="201" t="s">
        <v>34</v>
      </c>
      <c r="D9" s="202">
        <v>11480.0</v>
      </c>
      <c r="E9" s="203">
        <v>0.05</v>
      </c>
      <c r="F9" s="204"/>
      <c r="G9" s="205"/>
      <c r="H9" s="206">
        <f t="shared" ref="H9:H11" si="1">ROUND(E9*D9,0)</f>
        <v>574</v>
      </c>
    </row>
    <row r="10">
      <c r="A10" s="207"/>
      <c r="B10" s="76" t="s">
        <v>103</v>
      </c>
      <c r="C10" s="208" t="s">
        <v>104</v>
      </c>
      <c r="D10" s="209">
        <f>60000/8</f>
        <v>7500</v>
      </c>
      <c r="E10" s="210">
        <v>0.8</v>
      </c>
      <c r="F10" s="204"/>
      <c r="G10" s="205"/>
      <c r="H10" s="206">
        <f t="shared" si="1"/>
        <v>6000</v>
      </c>
    </row>
    <row r="11">
      <c r="A11" s="211"/>
      <c r="B11" s="76" t="s">
        <v>105</v>
      </c>
      <c r="C11" s="212" t="s">
        <v>12</v>
      </c>
      <c r="D11" s="209">
        <v>97700.0</v>
      </c>
      <c r="E11" s="213">
        <f>1/(247)</f>
        <v>0.004048582996</v>
      </c>
      <c r="F11" s="214"/>
      <c r="G11" s="200"/>
      <c r="H11" s="206">
        <f t="shared" si="1"/>
        <v>396</v>
      </c>
    </row>
    <row r="12">
      <c r="A12" s="38"/>
      <c r="B12" s="39"/>
      <c r="C12" s="40"/>
      <c r="D12" s="41"/>
      <c r="E12" s="38"/>
      <c r="F12" s="42"/>
      <c r="G12" s="39"/>
      <c r="H12" s="43"/>
    </row>
    <row r="13">
      <c r="A13" s="215"/>
      <c r="B13" s="215"/>
      <c r="C13" s="215"/>
      <c r="D13" s="56"/>
      <c r="E13" s="215"/>
      <c r="F13" s="216"/>
      <c r="G13" s="217" t="s">
        <v>37</v>
      </c>
      <c r="H13" s="218">
        <f>SUM(H9:H12)</f>
        <v>6970</v>
      </c>
    </row>
    <row r="14">
      <c r="A14" s="219" t="s">
        <v>38</v>
      </c>
      <c r="B14" s="219" t="s">
        <v>39</v>
      </c>
      <c r="C14" s="215"/>
      <c r="D14" s="220"/>
      <c r="E14" s="215"/>
      <c r="F14" s="216"/>
      <c r="G14" s="215"/>
      <c r="H14" s="221"/>
    </row>
    <row r="15">
      <c r="A15" s="196" t="s">
        <v>27</v>
      </c>
      <c r="B15" s="196" t="s">
        <v>28</v>
      </c>
      <c r="C15" s="196" t="s">
        <v>12</v>
      </c>
      <c r="D15" s="222" t="s">
        <v>29</v>
      </c>
      <c r="E15" s="196" t="s">
        <v>30</v>
      </c>
      <c r="F15" s="223"/>
      <c r="G15" s="196" t="s">
        <v>31</v>
      </c>
      <c r="H15" s="224" t="s">
        <v>32</v>
      </c>
    </row>
    <row r="16">
      <c r="A16" s="225"/>
      <c r="B16" s="226"/>
      <c r="C16" s="227"/>
      <c r="D16" s="228"/>
      <c r="E16" s="229"/>
      <c r="F16" s="214"/>
      <c r="G16" s="76"/>
      <c r="H16" s="230">
        <f t="shared" ref="H16:H17" si="2">D16*E16</f>
        <v>0</v>
      </c>
    </row>
    <row r="17">
      <c r="A17" s="225"/>
      <c r="B17" s="231"/>
      <c r="C17" s="227"/>
      <c r="D17" s="228"/>
      <c r="E17" s="213"/>
      <c r="F17" s="214"/>
      <c r="G17" s="232"/>
      <c r="H17" s="230">
        <f t="shared" si="2"/>
        <v>0</v>
      </c>
    </row>
    <row r="18">
      <c r="A18" s="233"/>
      <c r="B18" s="231"/>
      <c r="C18" s="227"/>
      <c r="D18" s="228"/>
      <c r="E18" s="213"/>
      <c r="F18" s="214"/>
      <c r="G18" s="232"/>
      <c r="H18" s="230"/>
    </row>
    <row r="19">
      <c r="A19" s="233"/>
      <c r="B19" s="231"/>
      <c r="C19" s="227"/>
      <c r="D19" s="228"/>
      <c r="E19" s="213"/>
      <c r="F19" s="214"/>
      <c r="G19" s="232"/>
      <c r="H19" s="230"/>
    </row>
    <row r="20">
      <c r="A20" s="233"/>
      <c r="B20" s="231"/>
      <c r="C20" s="227"/>
      <c r="D20" s="228"/>
      <c r="E20" s="213"/>
      <c r="F20" s="214"/>
      <c r="G20" s="232"/>
      <c r="H20" s="230"/>
    </row>
    <row r="21" ht="15.75" customHeight="1">
      <c r="A21" s="233"/>
      <c r="B21" s="231"/>
      <c r="C21" s="227"/>
      <c r="D21" s="228"/>
      <c r="E21" s="213"/>
      <c r="F21" s="214"/>
      <c r="G21" s="232"/>
      <c r="H21" s="230"/>
    </row>
    <row r="22" ht="15.75" customHeight="1">
      <c r="A22" s="234"/>
      <c r="B22" s="162"/>
      <c r="C22" s="227"/>
      <c r="D22" s="228"/>
      <c r="E22" s="229"/>
      <c r="F22" s="214"/>
      <c r="G22" s="76"/>
      <c r="H22" s="230"/>
    </row>
    <row r="23" ht="15.75" customHeight="1">
      <c r="A23" s="215"/>
      <c r="C23" s="215"/>
      <c r="D23" s="220"/>
      <c r="E23" s="215"/>
      <c r="F23" s="216"/>
      <c r="G23" s="235" t="s">
        <v>37</v>
      </c>
      <c r="H23" s="236">
        <f>SUM(H16:H22)</f>
        <v>0</v>
      </c>
    </row>
    <row r="24" ht="15.75" customHeight="1">
      <c r="A24" s="219" t="s">
        <v>45</v>
      </c>
      <c r="B24" s="219" t="s">
        <v>46</v>
      </c>
      <c r="C24" s="215"/>
      <c r="D24" s="220"/>
      <c r="E24" s="215"/>
      <c r="F24" s="216"/>
      <c r="G24" s="215"/>
      <c r="H24" s="221"/>
    </row>
    <row r="25" ht="15.75" customHeight="1">
      <c r="A25" s="195" t="s">
        <v>27</v>
      </c>
      <c r="B25" s="195" t="s">
        <v>28</v>
      </c>
      <c r="C25" s="195" t="s">
        <v>12</v>
      </c>
      <c r="D25" s="197" t="s">
        <v>29</v>
      </c>
      <c r="E25" s="195" t="s">
        <v>30</v>
      </c>
      <c r="F25" s="237"/>
      <c r="G25" s="195" t="s">
        <v>31</v>
      </c>
      <c r="H25" s="198" t="s">
        <v>32</v>
      </c>
    </row>
    <row r="26" ht="15.75" customHeight="1">
      <c r="A26" s="40"/>
      <c r="B26" s="232"/>
      <c r="C26" s="40"/>
      <c r="D26" s="228"/>
      <c r="E26" s="229"/>
      <c r="F26" s="214"/>
      <c r="G26" s="238"/>
      <c r="H26" s="239"/>
    </row>
    <row r="27" ht="15.75" customHeight="1">
      <c r="A27" s="200"/>
      <c r="B27" s="200"/>
      <c r="C27" s="200"/>
      <c r="D27" s="240"/>
      <c r="E27" s="200"/>
      <c r="F27" s="214"/>
      <c r="G27" s="200"/>
      <c r="H27" s="239">
        <v>0.0</v>
      </c>
    </row>
    <row r="28" ht="15.75" customHeight="1">
      <c r="A28" s="215"/>
      <c r="B28" s="215"/>
      <c r="C28" s="215"/>
      <c r="D28" s="220"/>
      <c r="E28" s="220"/>
      <c r="F28" s="216"/>
      <c r="G28" s="235" t="s">
        <v>37</v>
      </c>
      <c r="H28" s="236">
        <f>SUM(H26)</f>
        <v>0</v>
      </c>
    </row>
    <row r="29" ht="15.75" customHeight="1">
      <c r="A29" s="219" t="s">
        <v>47</v>
      </c>
      <c r="B29" s="219" t="s">
        <v>48</v>
      </c>
      <c r="C29" s="215"/>
      <c r="D29" s="220"/>
      <c r="E29" s="220"/>
      <c r="F29" s="216"/>
      <c r="G29" s="215"/>
      <c r="H29" s="221"/>
    </row>
    <row r="30" ht="15.75" customHeight="1">
      <c r="A30" s="195" t="s">
        <v>27</v>
      </c>
      <c r="B30" s="195" t="s">
        <v>28</v>
      </c>
      <c r="C30" s="195" t="s">
        <v>12</v>
      </c>
      <c r="D30" s="197" t="s">
        <v>106</v>
      </c>
      <c r="E30" s="195" t="s">
        <v>30</v>
      </c>
      <c r="F30" s="237"/>
      <c r="G30" s="195" t="s">
        <v>50</v>
      </c>
      <c r="H30" s="198" t="s">
        <v>32</v>
      </c>
    </row>
    <row r="31" ht="15.75" customHeight="1">
      <c r="A31" s="241" t="s">
        <v>107</v>
      </c>
      <c r="B31" s="11" t="s">
        <v>9</v>
      </c>
      <c r="C31" s="15" t="s">
        <v>51</v>
      </c>
      <c r="D31" s="242">
        <f>'M DE O'!F8</f>
        <v>34211.89891</v>
      </c>
      <c r="E31" s="229">
        <v>1.0</v>
      </c>
      <c r="F31" s="214"/>
      <c r="G31" s="229">
        <v>0.3</v>
      </c>
      <c r="H31" s="239">
        <f>ROUND(D31*G31,0)</f>
        <v>10264</v>
      </c>
    </row>
    <row r="32" ht="15.75" customHeight="1">
      <c r="A32" s="40"/>
      <c r="B32" s="232"/>
      <c r="C32" s="40"/>
      <c r="D32" s="243"/>
      <c r="E32" s="229"/>
      <c r="F32" s="214"/>
      <c r="G32" s="229"/>
      <c r="H32" s="239"/>
    </row>
    <row r="33" ht="15.75" customHeight="1">
      <c r="A33" s="215"/>
      <c r="B33" s="244" t="s">
        <v>52</v>
      </c>
      <c r="C33" s="244">
        <v>1.0</v>
      </c>
      <c r="D33" s="220"/>
      <c r="E33" s="215"/>
      <c r="F33" s="215"/>
      <c r="G33" s="235" t="s">
        <v>37</v>
      </c>
      <c r="H33" s="236">
        <f>SUM(H31:H32)</f>
        <v>10264</v>
      </c>
    </row>
    <row r="34" ht="15.75" customHeight="1">
      <c r="A34" s="190"/>
      <c r="B34" s="245"/>
      <c r="C34" s="245"/>
      <c r="D34" s="191"/>
      <c r="E34" s="190"/>
      <c r="F34" s="190"/>
      <c r="G34" s="246"/>
      <c r="H34" s="247"/>
    </row>
    <row r="35" ht="15.75" customHeight="1">
      <c r="A35" s="190"/>
      <c r="B35" s="93"/>
      <c r="C35" s="93"/>
      <c r="D35" s="191"/>
      <c r="E35" s="248" t="s">
        <v>53</v>
      </c>
      <c r="F35" s="20"/>
      <c r="G35" s="21"/>
      <c r="H35" s="249">
        <f>ROUND(H33+H28+H23+H13,0)</f>
        <v>17234</v>
      </c>
    </row>
    <row r="36" ht="15.75" customHeight="1">
      <c r="A36" s="96"/>
      <c r="B36" s="97"/>
      <c r="C36" s="98"/>
      <c r="D36" s="93"/>
      <c r="E36" s="98"/>
      <c r="F36" s="98"/>
      <c r="G36" s="97"/>
      <c r="H36" s="98"/>
    </row>
    <row r="37" ht="15.75" customHeight="1">
      <c r="A37" s="96"/>
      <c r="B37" s="99" t="s">
        <v>54</v>
      </c>
      <c r="C37" s="100"/>
      <c r="D37" s="101"/>
      <c r="E37" s="101"/>
      <c r="F37" s="101"/>
      <c r="G37" s="101"/>
      <c r="H37" s="101"/>
    </row>
    <row r="38" ht="15.75" customHeight="1">
      <c r="A38" s="96"/>
      <c r="B38" s="250"/>
      <c r="C38" s="20"/>
      <c r="D38" s="20"/>
      <c r="E38" s="20"/>
      <c r="F38" s="20"/>
      <c r="G38" s="20"/>
      <c r="H38" s="21"/>
    </row>
    <row r="39" ht="15.75" customHeight="1">
      <c r="A39" s="96"/>
      <c r="B39" s="103"/>
      <c r="C39" s="20"/>
      <c r="D39" s="20"/>
      <c r="E39" s="20"/>
      <c r="F39" s="20"/>
      <c r="G39" s="20"/>
      <c r="H39" s="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H2"/>
    <mergeCell ref="B4:E4"/>
    <mergeCell ref="B5:H5"/>
    <mergeCell ref="E35:G35"/>
    <mergeCell ref="C37:H37"/>
    <mergeCell ref="B38:H38"/>
    <mergeCell ref="B39:H39"/>
  </mergeCells>
  <conditionalFormatting sqref="A10 B9:D9">
    <cfRule type="containsText" dxfId="0" priority="1" operator="containsText" text="#N/A">
      <formula>NOT(ISERROR(SEARCH(("#N/A"),(A10))))</formula>
    </cfRule>
  </conditionalFormatting>
  <conditionalFormatting sqref="B12:D12">
    <cfRule type="containsText" dxfId="0" priority="2" operator="containsText" text="#N/A">
      <formula>NOT(ISERROR(SEARCH(("#N/A"),(B12))))</formula>
    </cfRule>
  </conditionalFormatting>
  <conditionalFormatting sqref="C10:C11">
    <cfRule type="containsText" dxfId="0" priority="3" operator="containsText" text="#N/A">
      <formula>NOT(ISERROR(SEARCH(("#N/A"),(C10))))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hidden="1" min="1" max="1" width="5.71"/>
    <col customWidth="1" hidden="1" min="2" max="2" width="11.71"/>
    <col customWidth="1" min="3" max="3" width="8.29"/>
    <col customWidth="1" min="4" max="4" width="56.0"/>
    <col customWidth="1" min="5" max="5" width="6.71"/>
    <col customWidth="1" min="6" max="6" width="12.0"/>
    <col customWidth="1" min="7" max="7" width="13.29"/>
    <col customWidth="1" min="8" max="8" width="12.29"/>
    <col customWidth="1" min="9" max="9" width="17.86"/>
    <col customWidth="1" min="10" max="10" width="16.71"/>
    <col customWidth="1" min="11" max="22" width="12.43"/>
  </cols>
  <sheetData>
    <row r="1" ht="15.7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ht="20.25" customHeight="1">
      <c r="A2" s="184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ht="15.7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ht="20.25" customHeight="1">
      <c r="A4" s="251"/>
      <c r="B4" s="252"/>
      <c r="F4" s="252"/>
      <c r="G4" s="251"/>
      <c r="H4" s="253"/>
      <c r="I4" s="254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ht="15.75" customHeight="1">
      <c r="A5" s="25"/>
      <c r="B5" s="255"/>
      <c r="I5" s="254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ht="15.75" customHeight="1">
      <c r="A6" s="28"/>
      <c r="B6" s="28"/>
      <c r="C6" s="28"/>
      <c r="D6" s="29"/>
      <c r="E6" s="28"/>
      <c r="F6" s="28"/>
      <c r="G6" s="28"/>
      <c r="H6" s="30"/>
      <c r="I6" s="256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ht="15.75" customHeight="1">
      <c r="A7" s="31"/>
      <c r="B7" s="31"/>
      <c r="C7" s="32"/>
      <c r="D7" s="33"/>
      <c r="E7" s="32"/>
      <c r="F7" s="32"/>
      <c r="G7" s="32"/>
      <c r="H7" s="34"/>
      <c r="I7" s="256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ht="15.75" customHeight="1">
      <c r="A8" s="257"/>
      <c r="B8" s="257"/>
      <c r="C8" s="257"/>
      <c r="D8" s="258"/>
      <c r="E8" s="257"/>
      <c r="F8" s="257"/>
      <c r="G8" s="257"/>
      <c r="H8" s="259"/>
      <c r="I8" s="256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ht="15.75" customHeight="1">
      <c r="A9" s="260"/>
      <c r="B9" s="52"/>
      <c r="C9" s="53"/>
      <c r="D9" s="56"/>
      <c r="E9" s="52"/>
      <c r="F9" s="54"/>
      <c r="G9" s="52"/>
      <c r="H9" s="55"/>
      <c r="I9" s="256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ht="15.75" customHeight="1">
      <c r="A10" s="52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</row>
    <row r="11" ht="15.75" customHeight="1">
      <c r="A11" s="52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</row>
    <row r="12" ht="15.75" customHeight="1">
      <c r="A12" s="59"/>
      <c r="C12" s="184" t="s">
        <v>99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</row>
    <row r="13" ht="15.75" customHeight="1">
      <c r="A13" s="257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</row>
    <row r="14" ht="15.75" customHeight="1">
      <c r="A14" s="260"/>
      <c r="C14" s="18" t="s">
        <v>20</v>
      </c>
      <c r="D14" s="19" t="s">
        <v>108</v>
      </c>
      <c r="E14" s="20"/>
      <c r="F14" s="20"/>
      <c r="G14" s="21"/>
      <c r="H14" s="22"/>
      <c r="I14" s="18" t="s">
        <v>22</v>
      </c>
      <c r="J14" s="23" t="s">
        <v>72</v>
      </c>
      <c r="K14" s="254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</row>
    <row r="15" ht="43.5" customHeight="1">
      <c r="A15" s="260"/>
      <c r="C15" s="25" t="s">
        <v>24</v>
      </c>
      <c r="D15" s="261" t="str">
        <f>'CONSOLIDADO CON MANTO '!E8</f>
        <v>Reparación de grietas aplicando el sikaflex  o similar en placa de concreto y recubriendo la zpona con mortero 1:4 (incluye suministro de materiales)</v>
      </c>
      <c r="E15" s="27"/>
      <c r="F15" s="27"/>
      <c r="G15" s="27"/>
      <c r="H15" s="27"/>
      <c r="I15" s="27"/>
      <c r="J15" s="27"/>
      <c r="K15" s="254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</row>
    <row r="16" ht="15.75" customHeight="1">
      <c r="A16" s="260"/>
      <c r="C16" s="28"/>
      <c r="D16" s="28"/>
      <c r="E16" s="28"/>
      <c r="F16" s="29"/>
      <c r="G16" s="28"/>
      <c r="H16" s="28"/>
      <c r="I16" s="28"/>
      <c r="J16" s="30"/>
      <c r="K16" s="256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</row>
    <row r="17" ht="15.75" customHeight="1">
      <c r="A17" s="52"/>
      <c r="C17" s="31" t="s">
        <v>25</v>
      </c>
      <c r="D17" s="31" t="s">
        <v>26</v>
      </c>
      <c r="E17" s="32"/>
      <c r="F17" s="33"/>
      <c r="G17" s="32"/>
      <c r="H17" s="32"/>
      <c r="I17" s="32"/>
      <c r="J17" s="34"/>
      <c r="K17" s="256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</row>
    <row r="18" ht="31.5" customHeight="1">
      <c r="A18" s="59"/>
      <c r="C18" s="63" t="s">
        <v>27</v>
      </c>
      <c r="D18" s="35" t="s">
        <v>28</v>
      </c>
      <c r="E18" s="63" t="s">
        <v>12</v>
      </c>
      <c r="F18" s="74" t="s">
        <v>29</v>
      </c>
      <c r="G18" s="63" t="s">
        <v>30</v>
      </c>
      <c r="H18" s="63"/>
      <c r="I18" s="63" t="s">
        <v>31</v>
      </c>
      <c r="J18" s="75" t="s">
        <v>32</v>
      </c>
      <c r="K18" s="256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</row>
    <row r="19" ht="15.75" customHeight="1">
      <c r="A19" s="257"/>
      <c r="B19" s="9" t="s">
        <v>109</v>
      </c>
      <c r="C19" s="262" t="s">
        <v>102</v>
      </c>
      <c r="D19" s="39" t="s">
        <v>33</v>
      </c>
      <c r="E19" s="201" t="s">
        <v>34</v>
      </c>
      <c r="F19" s="202">
        <f>J41</f>
        <v>4550</v>
      </c>
      <c r="G19" s="263">
        <v>0.05</v>
      </c>
      <c r="H19" s="264"/>
      <c r="I19" s="265"/>
      <c r="J19" s="266">
        <f t="shared" ref="J19:J20" si="1">ROUND(G19*F19,0)</f>
        <v>228</v>
      </c>
      <c r="K19" s="256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</row>
    <row r="20" ht="15.75" customHeight="1">
      <c r="A20" s="44"/>
      <c r="C20" s="38"/>
      <c r="D20" s="39" t="s">
        <v>110</v>
      </c>
      <c r="E20" s="40" t="s">
        <v>36</v>
      </c>
      <c r="F20" s="41">
        <v>96000.0</v>
      </c>
      <c r="G20" s="267">
        <f>1/60</f>
        <v>0.01666666667</v>
      </c>
      <c r="H20" s="42"/>
      <c r="I20" s="39"/>
      <c r="J20" s="43">
        <f t="shared" si="1"/>
        <v>1600</v>
      </c>
      <c r="K20" s="256"/>
      <c r="L20" s="93">
        <v>1.0</v>
      </c>
      <c r="M20" s="93">
        <v>60.0</v>
      </c>
      <c r="N20" s="93"/>
      <c r="O20" s="93"/>
      <c r="P20" s="93"/>
      <c r="Q20" s="93"/>
      <c r="R20" s="93"/>
      <c r="S20" s="93"/>
      <c r="T20" s="93"/>
      <c r="U20" s="93"/>
      <c r="V20" s="93"/>
    </row>
    <row r="21" ht="15.75" customHeight="1">
      <c r="A21" s="52"/>
      <c r="C21" s="45"/>
      <c r="D21" s="76"/>
      <c r="E21" s="212"/>
      <c r="F21" s="268"/>
      <c r="G21" s="39"/>
      <c r="H21" s="42"/>
      <c r="I21" s="39"/>
      <c r="J21" s="266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</row>
    <row r="22" ht="15.75" customHeight="1">
      <c r="A22" s="52"/>
      <c r="C22" s="52"/>
      <c r="D22" s="52"/>
      <c r="E22" s="52"/>
      <c r="F22" s="56"/>
      <c r="G22" s="52"/>
      <c r="H22" s="54"/>
      <c r="I22" s="83" t="s">
        <v>37</v>
      </c>
      <c r="J22" s="58">
        <f>SUM(J19:J21)</f>
        <v>1828</v>
      </c>
      <c r="K22" s="269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</row>
    <row r="23" ht="15.75" customHeight="1">
      <c r="A23" s="59"/>
      <c r="C23" s="59" t="s">
        <v>38</v>
      </c>
      <c r="D23" s="59" t="s">
        <v>39</v>
      </c>
      <c r="E23" s="52"/>
      <c r="F23" s="60"/>
      <c r="G23" s="52"/>
      <c r="H23" s="54"/>
      <c r="I23" s="52"/>
      <c r="J23" s="61"/>
      <c r="K23" s="269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</row>
    <row r="24" ht="33.75" customHeight="1">
      <c r="A24" s="257"/>
      <c r="C24" s="63" t="s">
        <v>27</v>
      </c>
      <c r="D24" s="63" t="s">
        <v>28</v>
      </c>
      <c r="E24" s="63" t="s">
        <v>12</v>
      </c>
      <c r="F24" s="74" t="s">
        <v>29</v>
      </c>
      <c r="G24" s="63" t="s">
        <v>30</v>
      </c>
      <c r="H24" s="66"/>
      <c r="I24" s="63" t="s">
        <v>31</v>
      </c>
      <c r="J24" s="75" t="s">
        <v>32</v>
      </c>
      <c r="K24" s="269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</row>
    <row r="25" ht="37.5" customHeight="1">
      <c r="A25" s="44"/>
      <c r="B25" s="9" t="s">
        <v>109</v>
      </c>
      <c r="C25" s="38"/>
      <c r="D25" s="270" t="str">
        <f>MATERIALES!A6</f>
        <v>SIKA FLEX 300 ML</v>
      </c>
      <c r="E25" s="227" t="s">
        <v>19</v>
      </c>
      <c r="F25" s="268">
        <f>MATERIALES!C6</f>
        <v>57500</v>
      </c>
      <c r="G25" s="267">
        <f>1/8</f>
        <v>0.125</v>
      </c>
      <c r="H25" s="42"/>
      <c r="I25" s="76"/>
      <c r="J25" s="266">
        <f t="shared" ref="J25:J26" si="2">ROUND(G25*F25,0)</f>
        <v>7188</v>
      </c>
      <c r="K25" s="269"/>
      <c r="M25" s="93"/>
      <c r="N25" s="93"/>
      <c r="O25" s="93"/>
      <c r="P25" s="93"/>
      <c r="Q25" s="93"/>
      <c r="R25" s="93"/>
      <c r="S25" s="93"/>
      <c r="T25" s="93"/>
      <c r="U25" s="93"/>
      <c r="V25" s="93"/>
    </row>
    <row r="26" ht="35.25" customHeight="1">
      <c r="A26" s="44"/>
      <c r="C26" s="38"/>
      <c r="D26" s="271" t="s">
        <v>14</v>
      </c>
      <c r="E26" s="227" t="s">
        <v>72</v>
      </c>
      <c r="F26" s="268">
        <f>CCTOS!H29</f>
        <v>446722.8989</v>
      </c>
      <c r="G26" s="267">
        <f>0.05*0.1*0.1</f>
        <v>0.0005</v>
      </c>
      <c r="H26" s="42"/>
      <c r="I26" s="64"/>
      <c r="J26" s="266">
        <f t="shared" si="2"/>
        <v>223</v>
      </c>
      <c r="K26" s="269"/>
      <c r="M26" s="93"/>
      <c r="N26" s="93"/>
      <c r="O26" s="93"/>
      <c r="P26" s="93"/>
      <c r="Q26" s="93"/>
      <c r="R26" s="93"/>
      <c r="S26" s="93"/>
      <c r="T26" s="93"/>
      <c r="U26" s="93"/>
      <c r="V26" s="93"/>
    </row>
    <row r="27" ht="35.25" customHeight="1">
      <c r="A27" s="44"/>
      <c r="C27" s="38"/>
      <c r="D27" s="271"/>
      <c r="E27" s="227"/>
      <c r="F27" s="268"/>
      <c r="G27" s="267"/>
      <c r="H27" s="42"/>
      <c r="I27" s="64"/>
      <c r="J27" s="230"/>
      <c r="K27" s="269"/>
      <c r="M27" s="272"/>
      <c r="N27" s="93"/>
      <c r="O27" s="93"/>
      <c r="P27" s="93"/>
      <c r="Q27" s="93"/>
      <c r="R27" s="93"/>
      <c r="S27" s="93"/>
      <c r="T27" s="93"/>
      <c r="U27" s="93"/>
      <c r="V27" s="93"/>
    </row>
    <row r="28" ht="35.25" customHeight="1">
      <c r="A28" s="44"/>
      <c r="C28" s="38"/>
      <c r="D28" s="271"/>
      <c r="E28" s="227"/>
      <c r="F28" s="268"/>
      <c r="G28" s="267"/>
      <c r="H28" s="42"/>
      <c r="I28" s="64"/>
      <c r="J28" s="230"/>
      <c r="K28" s="269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</row>
    <row r="29" ht="35.25" customHeight="1">
      <c r="A29" s="44"/>
      <c r="C29" s="38"/>
      <c r="D29" s="271"/>
      <c r="E29" s="227"/>
      <c r="F29" s="268"/>
      <c r="G29" s="267"/>
      <c r="H29" s="42"/>
      <c r="I29" s="64"/>
      <c r="J29" s="230"/>
      <c r="K29" s="269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</row>
    <row r="30" ht="15.75" customHeight="1">
      <c r="A30" s="52"/>
      <c r="C30" s="40"/>
      <c r="D30" s="162"/>
      <c r="E30" s="227"/>
      <c r="F30" s="268"/>
      <c r="G30" s="87"/>
      <c r="H30" s="42"/>
      <c r="I30" s="76"/>
      <c r="J30" s="230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</row>
    <row r="31" ht="15.75" customHeight="1">
      <c r="A31" s="28"/>
      <c r="C31" s="52"/>
      <c r="E31" s="52"/>
      <c r="F31" s="60"/>
      <c r="G31" s="52"/>
      <c r="H31" s="54"/>
      <c r="I31" s="57" t="s">
        <v>37</v>
      </c>
      <c r="J31" s="58">
        <f>SUM(J25:J30)</f>
        <v>7411</v>
      </c>
      <c r="K31" s="26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</row>
    <row r="32" ht="17.25" customHeight="1">
      <c r="A32" s="28"/>
      <c r="C32" s="59" t="s">
        <v>45</v>
      </c>
      <c r="D32" s="59" t="s">
        <v>46</v>
      </c>
      <c r="E32" s="52"/>
      <c r="F32" s="60"/>
      <c r="G32" s="52"/>
      <c r="H32" s="54"/>
      <c r="I32" s="52"/>
      <c r="J32" s="61"/>
      <c r="K32" s="269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</row>
    <row r="33" ht="31.5" customHeight="1">
      <c r="A33" s="96"/>
      <c r="C33" s="63" t="s">
        <v>27</v>
      </c>
      <c r="D33" s="63" t="s">
        <v>28</v>
      </c>
      <c r="E33" s="63" t="s">
        <v>12</v>
      </c>
      <c r="F33" s="74" t="s">
        <v>29</v>
      </c>
      <c r="G33" s="63" t="s">
        <v>30</v>
      </c>
      <c r="H33" s="66"/>
      <c r="I33" s="63" t="s">
        <v>31</v>
      </c>
      <c r="J33" s="75" t="s">
        <v>32</v>
      </c>
      <c r="K33" s="269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</row>
    <row r="34" ht="15.75" customHeight="1">
      <c r="A34" s="96"/>
      <c r="C34" s="38"/>
      <c r="D34" s="64"/>
      <c r="E34" s="40"/>
      <c r="F34" s="268"/>
      <c r="G34" s="87"/>
      <c r="H34" s="42"/>
      <c r="I34" s="81"/>
      <c r="J34" s="43"/>
      <c r="K34" s="269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</row>
    <row r="35" ht="15.75" customHeight="1">
      <c r="A35" s="96"/>
      <c r="C35" s="39"/>
      <c r="D35" s="39"/>
      <c r="E35" s="39"/>
      <c r="F35" s="82"/>
      <c r="G35" s="39"/>
      <c r="H35" s="42"/>
      <c r="I35" s="39"/>
      <c r="J35" s="43">
        <v>0.0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</row>
    <row r="36" ht="15.75" customHeight="1">
      <c r="A36" s="96"/>
      <c r="C36" s="52"/>
      <c r="D36" s="52"/>
      <c r="E36" s="52"/>
      <c r="F36" s="60"/>
      <c r="G36" s="60"/>
      <c r="H36" s="54"/>
      <c r="I36" s="83" t="s">
        <v>37</v>
      </c>
      <c r="J36" s="84">
        <f>SUM(J34)</f>
        <v>0</v>
      </c>
      <c r="K36" s="269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</row>
    <row r="37" ht="15.75" customHeight="1">
      <c r="A37" s="93"/>
      <c r="C37" s="59" t="s">
        <v>47</v>
      </c>
      <c r="D37" s="59" t="s">
        <v>48</v>
      </c>
      <c r="E37" s="52"/>
      <c r="F37" s="60"/>
      <c r="G37" s="60"/>
      <c r="H37" s="54"/>
      <c r="I37" s="52"/>
      <c r="J37" s="61"/>
      <c r="K37" s="269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</row>
    <row r="38" ht="30.75" customHeight="1">
      <c r="A38" s="93"/>
      <c r="C38" s="63" t="s">
        <v>27</v>
      </c>
      <c r="D38" s="63" t="s">
        <v>28</v>
      </c>
      <c r="E38" s="63" t="s">
        <v>12</v>
      </c>
      <c r="F38" s="74" t="s">
        <v>106</v>
      </c>
      <c r="G38" s="63" t="s">
        <v>30</v>
      </c>
      <c r="H38" s="66"/>
      <c r="I38" s="63" t="s">
        <v>50</v>
      </c>
      <c r="J38" s="75" t="s">
        <v>32</v>
      </c>
      <c r="K38" s="269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ht="26.25" customHeight="1">
      <c r="A39" s="93"/>
      <c r="C39" s="85" t="s">
        <v>107</v>
      </c>
      <c r="D39" s="11" t="s">
        <v>9</v>
      </c>
      <c r="E39" s="15" t="s">
        <v>51</v>
      </c>
      <c r="F39" s="86">
        <f>'M DE O'!F8</f>
        <v>34211.89891</v>
      </c>
      <c r="G39" s="87">
        <v>1.0</v>
      </c>
      <c r="H39" s="42"/>
      <c r="I39" s="267">
        <v>0.133</v>
      </c>
      <c r="J39" s="266">
        <f>ROUND(G39*F39*I39,0)</f>
        <v>4550</v>
      </c>
      <c r="K39" s="269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</row>
    <row r="40" ht="15.75" customHeight="1">
      <c r="A40" s="93"/>
      <c r="C40" s="38"/>
      <c r="D40" s="64"/>
      <c r="E40" s="40"/>
      <c r="F40" s="88"/>
      <c r="G40" s="87"/>
      <c r="H40" s="42"/>
      <c r="I40" s="87"/>
      <c r="J40" s="4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</row>
    <row r="41" ht="15.75" customHeight="1">
      <c r="A41" s="93"/>
      <c r="C41" s="52"/>
      <c r="D41" s="89" t="s">
        <v>52</v>
      </c>
      <c r="E41" s="89">
        <v>1.0</v>
      </c>
      <c r="F41" s="60"/>
      <c r="G41" s="52"/>
      <c r="H41" s="52"/>
      <c r="I41" s="83" t="s">
        <v>37</v>
      </c>
      <c r="J41" s="84">
        <f>SUM(J39:J40)</f>
        <v>4550</v>
      </c>
      <c r="K41" s="93"/>
      <c r="L41" s="27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ht="15.75" customHeight="1">
      <c r="A42" s="93"/>
      <c r="C42" s="28"/>
      <c r="D42" s="90"/>
      <c r="E42" s="90"/>
      <c r="F42" s="29"/>
      <c r="G42" s="28"/>
      <c r="H42" s="28"/>
      <c r="I42" s="91"/>
      <c r="J42" s="92"/>
      <c r="K42" s="269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</row>
    <row r="43" ht="15.75" customHeight="1">
      <c r="A43" s="93"/>
      <c r="C43" s="28"/>
      <c r="D43" s="93"/>
      <c r="E43" s="93"/>
      <c r="F43" s="29"/>
      <c r="G43" s="94" t="s">
        <v>53</v>
      </c>
      <c r="H43" s="20"/>
      <c r="I43" s="21"/>
      <c r="J43" s="274">
        <f>J41+J36+J31+J22</f>
        <v>13789</v>
      </c>
      <c r="K43" s="97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</row>
    <row r="44" ht="15.75" customHeight="1">
      <c r="A44" s="93"/>
      <c r="C44" s="96"/>
      <c r="D44" s="97"/>
      <c r="E44" s="98"/>
      <c r="F44" s="93"/>
      <c r="G44" s="98"/>
      <c r="H44" s="98"/>
      <c r="I44" s="97"/>
      <c r="J44" s="98"/>
      <c r="K44" s="97"/>
      <c r="L44" s="93"/>
      <c r="M44" s="275"/>
      <c r="N44" s="93"/>
      <c r="O44" s="93"/>
      <c r="P44" s="93"/>
      <c r="Q44" s="93"/>
      <c r="R44" s="93"/>
      <c r="S44" s="93"/>
      <c r="T44" s="93"/>
      <c r="U44" s="93"/>
      <c r="V44" s="93"/>
    </row>
    <row r="45" ht="15.75" customHeight="1">
      <c r="A45" s="93"/>
      <c r="C45" s="96"/>
      <c r="D45" s="99" t="s">
        <v>54</v>
      </c>
      <c r="E45" s="100"/>
      <c r="F45" s="101"/>
      <c r="G45" s="101"/>
      <c r="H45" s="101"/>
      <c r="I45" s="101"/>
      <c r="J45" s="101"/>
      <c r="K45" s="97"/>
      <c r="L45" s="273"/>
      <c r="M45" s="275"/>
      <c r="N45" s="93"/>
      <c r="O45" s="93"/>
      <c r="P45" s="93"/>
      <c r="Q45" s="93"/>
      <c r="R45" s="93"/>
      <c r="S45" s="93"/>
      <c r="T45" s="93"/>
      <c r="U45" s="93"/>
      <c r="V45" s="93"/>
    </row>
    <row r="46" ht="15.75" customHeight="1">
      <c r="A46" s="93"/>
      <c r="C46" s="96"/>
      <c r="D46" s="250"/>
      <c r="E46" s="20"/>
      <c r="F46" s="20"/>
      <c r="G46" s="20"/>
      <c r="H46" s="20"/>
      <c r="I46" s="20"/>
      <c r="J46" s="21"/>
      <c r="K46" s="97"/>
      <c r="L46" s="273"/>
      <c r="M46" s="275"/>
      <c r="N46" s="93"/>
      <c r="O46" s="93"/>
      <c r="P46" s="93"/>
      <c r="Q46" s="93"/>
      <c r="R46" s="93"/>
      <c r="S46" s="93"/>
      <c r="T46" s="93"/>
      <c r="U46" s="93"/>
      <c r="V46" s="93"/>
    </row>
    <row r="47" ht="15.75" customHeight="1">
      <c r="A47" s="93"/>
      <c r="C47" s="96"/>
      <c r="D47" s="103"/>
      <c r="E47" s="20"/>
      <c r="F47" s="20"/>
      <c r="G47" s="20"/>
      <c r="H47" s="20"/>
      <c r="I47" s="20"/>
      <c r="J47" s="21"/>
      <c r="K47" s="93"/>
      <c r="L47" s="273"/>
      <c r="M47" s="276"/>
      <c r="N47" s="93"/>
      <c r="O47" s="93"/>
      <c r="P47" s="93"/>
      <c r="Q47" s="93"/>
      <c r="R47" s="93"/>
      <c r="S47" s="93"/>
      <c r="T47" s="93"/>
      <c r="U47" s="93"/>
      <c r="V47" s="93"/>
    </row>
    <row r="48" ht="15.75" customHeight="1">
      <c r="A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275"/>
      <c r="N48" s="93"/>
      <c r="O48" s="93"/>
      <c r="P48" s="93"/>
      <c r="Q48" s="93"/>
      <c r="R48" s="93"/>
      <c r="S48" s="93"/>
      <c r="T48" s="93"/>
      <c r="U48" s="93"/>
      <c r="V48" s="93"/>
    </row>
    <row r="49" ht="15.75" customHeight="1">
      <c r="A49" s="93"/>
      <c r="K49" s="93"/>
      <c r="L49" s="93"/>
      <c r="M49" s="275"/>
      <c r="N49" s="93"/>
      <c r="O49" s="93"/>
      <c r="P49" s="93"/>
      <c r="Q49" s="93"/>
      <c r="R49" s="93"/>
      <c r="S49" s="93"/>
      <c r="T49" s="93"/>
      <c r="U49" s="93"/>
      <c r="V49" s="93"/>
    </row>
    <row r="50" ht="15.75" customHeight="1">
      <c r="A50" s="93"/>
      <c r="L50" s="93"/>
      <c r="M50" s="275"/>
      <c r="N50" s="93"/>
      <c r="O50" s="93"/>
      <c r="P50" s="93"/>
      <c r="Q50" s="93"/>
      <c r="R50" s="93"/>
      <c r="S50" s="93"/>
      <c r="T50" s="93"/>
      <c r="U50" s="93"/>
      <c r="V50" s="93"/>
    </row>
    <row r="51" ht="15.75" customHeight="1">
      <c r="A51" s="93"/>
      <c r="C51" s="93"/>
      <c r="D51" s="93"/>
      <c r="E51" s="93"/>
      <c r="F51" s="93"/>
      <c r="G51" s="93"/>
      <c r="H51" s="93"/>
      <c r="I51" s="93"/>
      <c r="J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</row>
    <row r="52" ht="15.75" customHeight="1">
      <c r="A52" s="93"/>
      <c r="C52" s="93"/>
      <c r="D52" s="93"/>
      <c r="E52" s="93"/>
      <c r="F52" s="93"/>
      <c r="G52" s="93"/>
      <c r="H52" s="93"/>
      <c r="I52" s="93"/>
      <c r="J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</row>
    <row r="53" ht="15.75" customHeight="1">
      <c r="A53" s="93"/>
      <c r="C53" s="93"/>
      <c r="D53" s="93"/>
      <c r="E53" s="93"/>
      <c r="F53" s="93"/>
      <c r="G53" s="93"/>
      <c r="H53" s="93"/>
      <c r="I53" s="93"/>
      <c r="J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</row>
    <row r="54" ht="15.75" customHeight="1">
      <c r="A54" s="93"/>
      <c r="C54" s="93"/>
      <c r="D54" s="93"/>
      <c r="E54" s="93"/>
      <c r="F54" s="93"/>
      <c r="G54" s="93"/>
      <c r="H54" s="93"/>
      <c r="I54" s="93"/>
      <c r="J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</row>
    <row r="55" ht="15.75" customHeight="1">
      <c r="A55" s="93"/>
      <c r="C55" s="93"/>
      <c r="D55" s="93"/>
      <c r="E55" s="93"/>
      <c r="F55" s="93"/>
      <c r="G55" s="93"/>
      <c r="H55" s="93"/>
      <c r="I55" s="93"/>
      <c r="J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</row>
    <row r="56" ht="15.75" customHeight="1">
      <c r="A56" s="93"/>
      <c r="C56" s="93"/>
      <c r="D56" s="93"/>
      <c r="E56" s="93"/>
      <c r="F56" s="93"/>
      <c r="G56" s="93"/>
      <c r="H56" s="93"/>
      <c r="I56" s="93"/>
      <c r="J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</row>
    <row r="57" ht="15.75" customHeight="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</row>
    <row r="58" ht="15.7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</row>
    <row r="59" ht="15.75" customHeight="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</row>
    <row r="60" ht="15.75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</row>
    <row r="61" ht="15.75" customHeight="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</row>
    <row r="62" ht="15.75" customHeight="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</row>
    <row r="63" ht="15.75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</row>
    <row r="64" ht="15.75" customHeight="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</row>
    <row r="65" ht="15.75" customHeight="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</row>
    <row r="66" ht="15.75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</row>
    <row r="67" ht="15.75" customHeight="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</row>
    <row r="68" ht="15.75" customHeight="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</row>
    <row r="69" ht="15.75" customHeight="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</row>
    <row r="70" ht="15.75" customHeight="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</row>
    <row r="71" ht="15.75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</row>
    <row r="72" ht="15.75" customHeight="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</row>
    <row r="73" ht="15.75" customHeight="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</row>
    <row r="74" ht="15.75" customHeight="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</row>
    <row r="75" ht="15.75" customHeight="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</row>
    <row r="76" ht="15.7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</row>
    <row r="77" ht="15.75" customHeight="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</row>
    <row r="78" ht="15.75" customHeight="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ht="15.75" customHeight="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ht="15.75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ht="15.7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ht="15.75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ht="15.75" customHeight="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ht="15.75" customHeight="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</row>
    <row r="85" ht="15.75" customHeight="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</row>
    <row r="86" ht="15.75" customHeight="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</row>
    <row r="87" ht="15.7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</row>
    <row r="88" ht="15.75" customHeight="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  <row r="89" ht="15.75" customHeight="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</row>
    <row r="90" ht="15.75" customHeight="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</row>
    <row r="91" ht="15.75" customHeight="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</row>
    <row r="92" ht="15.75" customHeight="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</row>
    <row r="93" ht="15.75" customHeight="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</row>
    <row r="94" ht="15.75" customHeight="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</row>
    <row r="95" ht="15.75" customHeight="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</row>
    <row r="96" ht="15.75" customHeight="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</row>
    <row r="97" ht="15.75" customHeight="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</row>
    <row r="98" ht="15.75" customHeight="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</row>
    <row r="99" ht="15.75" customHeight="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</row>
    <row r="100" ht="15.75" customHeight="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</row>
    <row r="101" ht="15.75" customHeight="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</row>
    <row r="102" ht="15.75" customHeight="1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</row>
    <row r="103" ht="15.75" customHeight="1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</row>
    <row r="104" ht="15.75" customHeight="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</row>
    <row r="105" ht="15.75" customHeight="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</row>
    <row r="106" ht="15.75" customHeight="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</row>
    <row r="107" ht="15.75" customHeight="1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</row>
    <row r="108" ht="15.75" customHeight="1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</row>
    <row r="109" ht="15.75" customHeight="1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</row>
    <row r="110" ht="15.75" customHeight="1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</row>
    <row r="111" ht="15.75" customHeight="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</row>
    <row r="112" ht="15.75" customHeight="1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</row>
    <row r="113" ht="15.75" customHeight="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</row>
    <row r="114" ht="15.75" customHeight="1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</row>
    <row r="115" ht="15.75" customHeight="1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</row>
    <row r="116" ht="15.75" customHeight="1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</row>
    <row r="117" ht="15.75" customHeight="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</row>
    <row r="118" ht="15.75" customHeight="1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</row>
    <row r="119" ht="15.75" customHeight="1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</row>
    <row r="120" ht="15.75" customHeight="1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</row>
    <row r="121" ht="15.75" customHeight="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</row>
    <row r="122" ht="15.75" customHeight="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</row>
    <row r="123" ht="15.75" customHeight="1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</row>
    <row r="124" ht="15.75" customHeight="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</row>
    <row r="125" ht="15.75" customHeight="1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</row>
    <row r="126" ht="15.75" customHeight="1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</row>
    <row r="127" ht="15.75" customHeight="1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</row>
    <row r="128" ht="15.75" customHeight="1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</row>
    <row r="129" ht="15.75" customHeight="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</row>
    <row r="130" ht="15.75" customHeight="1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</row>
    <row r="131" ht="15.75" customHeight="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</row>
    <row r="132" ht="15.75" customHeight="1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</row>
    <row r="133" ht="15.75" customHeight="1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</row>
    <row r="134" ht="15.75" customHeight="1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</row>
    <row r="135" ht="15.75" customHeight="1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</row>
    <row r="136" ht="15.75" customHeight="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</row>
    <row r="137" ht="15.75" customHeight="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</row>
    <row r="138" ht="15.75" customHeight="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</row>
    <row r="139" ht="15.75" customHeight="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</row>
    <row r="140" ht="15.75" customHeight="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</row>
    <row r="141" ht="15.75" customHeight="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</row>
    <row r="142" ht="15.75" customHeight="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</row>
    <row r="143" ht="15.75" customHeight="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</row>
    <row r="144" ht="15.75" customHeight="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</row>
    <row r="145" ht="15.75" customHeight="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</row>
    <row r="146" ht="15.75" customHeight="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</row>
    <row r="147" ht="15.75" customHeight="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</row>
    <row r="148" ht="15.75" customHeight="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</row>
    <row r="149" ht="15.75" customHeight="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</row>
    <row r="150" ht="15.75" customHeight="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</row>
    <row r="151" ht="15.75" customHeight="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</row>
    <row r="152" ht="15.75" customHeight="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</row>
    <row r="153" ht="15.75" customHeight="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</row>
    <row r="154" ht="15.75" customHeight="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</row>
    <row r="155" ht="15.75" customHeight="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</row>
    <row r="156" ht="15.75" customHeight="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</row>
    <row r="157" ht="15.75" customHeight="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</row>
    <row r="158" ht="15.75" customHeight="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</row>
    <row r="159" ht="15.75" customHeight="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</row>
    <row r="160" ht="15.75" customHeight="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</row>
    <row r="161" ht="15.75" customHeight="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</row>
    <row r="162" ht="15.75" customHeight="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</row>
    <row r="163" ht="15.75" customHeight="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</row>
    <row r="164" ht="15.75" customHeight="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</row>
    <row r="165" ht="15.75" customHeight="1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</row>
    <row r="166" ht="15.75" customHeight="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</row>
    <row r="167" ht="15.75" customHeight="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</row>
    <row r="168" ht="15.75" customHeight="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</row>
    <row r="169" ht="15.75" customHeight="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</row>
    <row r="170" ht="15.75" customHeight="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</row>
    <row r="171" ht="15.75" customHeight="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</row>
    <row r="172" ht="15.75" customHeight="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</row>
    <row r="173" ht="15.75" customHeight="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</row>
    <row r="174" ht="15.75" customHeight="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</row>
    <row r="175" ht="15.75" customHeight="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</row>
    <row r="176" ht="15.75" customHeight="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</row>
    <row r="177" ht="15.75" customHeight="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</row>
    <row r="178" ht="15.75" customHeight="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</row>
    <row r="179" ht="15.75" customHeight="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</row>
    <row r="180" ht="15.75" customHeight="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</row>
    <row r="181" ht="15.75" customHeight="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</row>
    <row r="182" ht="15.75" customHeight="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</row>
    <row r="183" ht="15.75" customHeight="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</row>
    <row r="184" ht="15.75" customHeight="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</row>
    <row r="185" ht="15.75" customHeight="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</row>
    <row r="186" ht="15.75" customHeight="1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</row>
    <row r="187" ht="15.75" customHeight="1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</row>
    <row r="188" ht="15.75" customHeight="1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</row>
    <row r="189" ht="15.75" customHeight="1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</row>
    <row r="190" ht="15.75" customHeight="1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</row>
    <row r="191" ht="15.75" customHeight="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</row>
    <row r="192" ht="15.75" customHeight="1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</row>
    <row r="193" ht="15.75" customHeight="1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</row>
    <row r="194" ht="15.75" customHeight="1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</row>
    <row r="195" ht="15.75" customHeight="1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</row>
    <row r="196" ht="15.75" customHeight="1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</row>
    <row r="197" ht="15.75" customHeight="1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</row>
    <row r="198" ht="15.75" customHeight="1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</row>
    <row r="199" ht="15.75" customHeight="1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</row>
    <row r="200" ht="15.75" customHeight="1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</row>
    <row r="201" ht="15.75" customHeight="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</row>
    <row r="202" ht="15.75" customHeight="1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</row>
    <row r="203" ht="15.75" customHeight="1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</row>
    <row r="204" ht="15.75" customHeight="1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</row>
    <row r="205" ht="15.75" customHeight="1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</row>
    <row r="206" ht="15.75" customHeight="1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</row>
    <row r="207" ht="15.75" customHeight="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</row>
    <row r="208" ht="15.75" customHeight="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</row>
    <row r="209" ht="15.75" customHeight="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</row>
    <row r="210" ht="15.75" customHeight="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</row>
    <row r="211" ht="15.75" customHeight="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</row>
    <row r="212" ht="15.75" customHeight="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</row>
    <row r="213" ht="15.75" customHeight="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</row>
    <row r="214" ht="15.75" customHeight="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</row>
    <row r="215" ht="15.75" customHeight="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</row>
    <row r="216" ht="15.75" customHeight="1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</row>
    <row r="217" ht="15.75" customHeight="1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</row>
    <row r="218" ht="15.75" customHeight="1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</row>
    <row r="219" ht="15.75" customHeight="1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</row>
    <row r="220" ht="15.75" customHeight="1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</row>
    <row r="221" ht="15.75" customHeight="1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</row>
    <row r="222" ht="15.75" customHeight="1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</row>
    <row r="223" ht="15.75" customHeight="1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</row>
    <row r="224" ht="15.75" customHeight="1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</row>
    <row r="225" ht="15.75" customHeight="1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</row>
    <row r="226" ht="15.75" customHeight="1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</row>
    <row r="227" ht="15.75" customHeight="1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</row>
    <row r="228" ht="15.75" customHeight="1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</row>
    <row r="229" ht="15.75" customHeight="1">
      <c r="A229" s="93"/>
      <c r="B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</row>
    <row r="230" ht="15.75" customHeight="1">
      <c r="A230" s="93"/>
      <c r="B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</row>
    <row r="231" ht="15.75" customHeight="1">
      <c r="A231" s="93"/>
      <c r="B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</row>
    <row r="232" ht="15.75" customHeight="1">
      <c r="A232" s="93"/>
      <c r="B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</row>
    <row r="233" ht="15.75" customHeight="1">
      <c r="A233" s="93"/>
      <c r="B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</row>
    <row r="234" ht="15.75" customHeight="1">
      <c r="A234" s="93"/>
      <c r="B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E45:J45"/>
    <mergeCell ref="D46:J46"/>
    <mergeCell ref="D47:J47"/>
    <mergeCell ref="A2:H2"/>
    <mergeCell ref="B4:E4"/>
    <mergeCell ref="B5:H5"/>
    <mergeCell ref="C12:J12"/>
    <mergeCell ref="D14:G14"/>
    <mergeCell ref="D15:J15"/>
    <mergeCell ref="G43:I43"/>
  </mergeCells>
  <conditionalFormatting sqref="B9:D9">
    <cfRule type="containsText" dxfId="0" priority="1" operator="containsText" text="#N/A">
      <formula>NOT(ISERROR(SEARCH(("#N/A"),(B9))))</formula>
    </cfRule>
  </conditionalFormatting>
  <conditionalFormatting sqref="D19:F20">
    <cfRule type="containsText" dxfId="0" priority="2" operator="containsText" text="#N/A">
      <formula>NOT(ISERROR(SEARCH(("#N/A"),(D19))))</formula>
    </cfRule>
  </conditionalFormatting>
  <conditionalFormatting sqref="E21">
    <cfRule type="containsText" dxfId="0" priority="3" operator="containsText" text="#N/A">
      <formula>NOT(ISERROR(SEARCH(("#N/A"),(E21))))</formula>
    </cfRule>
  </conditionalFormatting>
  <printOptions horizontalCentered="1" verticalCentered="1"/>
  <pageMargins bottom="1.1811023622047245" footer="0.0" header="0.0" left="0.7480314960629921" right="0.7480314960629921" top="0.984251968503937"/>
  <pageSetup orientation="portrait"/>
  <headerFooter>
    <oddFooter>&amp;R#FF8939RESTRICTED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5.0"/>
    <col customWidth="1" min="3" max="6" width="10.71"/>
    <col customWidth="1" min="7" max="7" width="16.43"/>
    <col customWidth="1" min="8" max="8" width="12.86"/>
  </cols>
  <sheetData>
    <row r="2">
      <c r="A2" s="184" t="s">
        <v>99</v>
      </c>
    </row>
    <row r="3">
      <c r="A3" s="93"/>
      <c r="B3" s="93"/>
      <c r="C3" s="93"/>
      <c r="D3" s="93"/>
      <c r="E3" s="93"/>
      <c r="F3" s="93"/>
      <c r="G3" s="93"/>
      <c r="H3" s="93"/>
    </row>
    <row r="4">
      <c r="A4" s="18" t="s">
        <v>20</v>
      </c>
      <c r="B4" s="19" t="str">
        <f>'CONSOLIDADO CON MANTO '!D9</f>
        <v>EJECUCIÓN DE MEDIACAÑAS  EN MORTERO IMPERMEABILIZADO</v>
      </c>
      <c r="C4" s="20"/>
      <c r="D4" s="20"/>
      <c r="E4" s="21"/>
      <c r="F4" s="22"/>
      <c r="G4" s="18" t="s">
        <v>22</v>
      </c>
      <c r="H4" s="23" t="s">
        <v>72</v>
      </c>
    </row>
    <row r="5">
      <c r="A5" s="25" t="s">
        <v>24</v>
      </c>
      <c r="B5" s="26" t="str">
        <f>'CONSOLIDADO CON MANTO '!E9</f>
        <v>Ejecución de mediacañas en cubiertas, en mortero impermeabilizado premezclado con sika 101 mortero o similar</v>
      </c>
      <c r="C5" s="27"/>
      <c r="D5" s="27"/>
      <c r="E5" s="27"/>
      <c r="F5" s="27"/>
      <c r="G5" s="27"/>
      <c r="H5" s="27"/>
    </row>
    <row r="6">
      <c r="A6" s="28"/>
      <c r="B6" s="28"/>
      <c r="C6" s="28"/>
      <c r="D6" s="29"/>
      <c r="E6" s="28"/>
      <c r="F6" s="28"/>
      <c r="G6" s="28"/>
      <c r="H6" s="30"/>
    </row>
    <row r="7">
      <c r="A7" s="31" t="s">
        <v>25</v>
      </c>
      <c r="B7" s="31" t="s">
        <v>26</v>
      </c>
      <c r="C7" s="32"/>
      <c r="D7" s="33"/>
      <c r="E7" s="32"/>
      <c r="F7" s="32"/>
      <c r="G7" s="32"/>
      <c r="H7" s="34"/>
    </row>
    <row r="8">
      <c r="A8" s="63" t="s">
        <v>27</v>
      </c>
      <c r="B8" s="63" t="s">
        <v>28</v>
      </c>
      <c r="C8" s="63" t="s">
        <v>12</v>
      </c>
      <c r="D8" s="74" t="s">
        <v>29</v>
      </c>
      <c r="E8" s="63" t="s">
        <v>30</v>
      </c>
      <c r="F8" s="63"/>
      <c r="G8" s="63" t="s">
        <v>31</v>
      </c>
      <c r="H8" s="75" t="s">
        <v>32</v>
      </c>
    </row>
    <row r="9">
      <c r="A9" s="38" t="s">
        <v>102</v>
      </c>
      <c r="B9" s="39" t="s">
        <v>33</v>
      </c>
      <c r="C9" s="40" t="s">
        <v>34</v>
      </c>
      <c r="D9" s="41">
        <f>H27</f>
        <v>15205</v>
      </c>
      <c r="E9" s="38">
        <v>0.05</v>
      </c>
      <c r="F9" s="42"/>
      <c r="G9" s="39"/>
      <c r="H9" s="43">
        <f t="shared" ref="H9:H10" si="1">ROUND(E9*D9,0)</f>
        <v>760</v>
      </c>
    </row>
    <row r="10">
      <c r="A10" s="38"/>
      <c r="B10" s="39" t="s">
        <v>110</v>
      </c>
      <c r="C10" s="40" t="s">
        <v>36</v>
      </c>
      <c r="D10" s="41">
        <v>96000.0</v>
      </c>
      <c r="E10" s="267">
        <f>1/46</f>
        <v>0.02173913043</v>
      </c>
      <c r="F10" s="42"/>
      <c r="G10" s="39"/>
      <c r="H10" s="43">
        <f t="shared" si="1"/>
        <v>2087</v>
      </c>
    </row>
    <row r="11">
      <c r="A11" s="39"/>
      <c r="B11" s="76"/>
      <c r="C11" s="40"/>
      <c r="D11" s="268"/>
      <c r="E11" s="39"/>
      <c r="F11" s="42"/>
      <c r="G11" s="39"/>
      <c r="H11" s="43"/>
    </row>
    <row r="12">
      <c r="A12" s="52"/>
      <c r="B12" s="52"/>
      <c r="C12" s="52"/>
      <c r="D12" s="56"/>
      <c r="E12" s="52"/>
      <c r="F12" s="54"/>
      <c r="G12" s="57" t="s">
        <v>37</v>
      </c>
      <c r="H12" s="58">
        <f>SUM(H9:H11)</f>
        <v>2847</v>
      </c>
    </row>
    <row r="13">
      <c r="A13" s="59" t="s">
        <v>38</v>
      </c>
      <c r="B13" s="59" t="s">
        <v>39</v>
      </c>
      <c r="C13" s="52"/>
      <c r="D13" s="60"/>
      <c r="E13" s="52"/>
      <c r="F13" s="54"/>
      <c r="G13" s="52"/>
      <c r="H13" s="61"/>
    </row>
    <row r="14">
      <c r="A14" s="63" t="s">
        <v>27</v>
      </c>
      <c r="B14" s="63" t="s">
        <v>28</v>
      </c>
      <c r="C14" s="277" t="s">
        <v>12</v>
      </c>
      <c r="D14" s="36" t="s">
        <v>29</v>
      </c>
      <c r="E14" s="35" t="s">
        <v>30</v>
      </c>
      <c r="F14" s="62"/>
      <c r="G14" s="35" t="s">
        <v>31</v>
      </c>
      <c r="H14" s="37" t="s">
        <v>32</v>
      </c>
    </row>
    <row r="15">
      <c r="A15" s="278" t="s">
        <v>111</v>
      </c>
      <c r="B15" s="271" t="s">
        <v>14</v>
      </c>
      <c r="C15" s="279" t="s">
        <v>15</v>
      </c>
      <c r="D15" s="268">
        <f>CCTOS!H29</f>
        <v>446722.8989</v>
      </c>
      <c r="E15" s="267">
        <v>0.005</v>
      </c>
      <c r="F15" s="42"/>
      <c r="G15" s="64"/>
      <c r="H15" s="43">
        <f t="shared" ref="H15:H16" si="2">ROUND(E15*D15,0)</f>
        <v>2234</v>
      </c>
    </row>
    <row r="16">
      <c r="A16" s="38"/>
      <c r="B16" s="270" t="s">
        <v>112</v>
      </c>
      <c r="C16" s="279" t="s">
        <v>17</v>
      </c>
      <c r="D16" s="268">
        <f>MATERIALES!E5</f>
        <v>18000</v>
      </c>
      <c r="E16" s="280">
        <v>0.05</v>
      </c>
      <c r="F16" s="42"/>
      <c r="G16" s="76"/>
      <c r="H16" s="43">
        <f t="shared" si="2"/>
        <v>900</v>
      </c>
    </row>
    <row r="17">
      <c r="A17" s="52"/>
      <c r="C17" s="52"/>
      <c r="D17" s="60"/>
      <c r="E17" s="52"/>
      <c r="F17" s="54"/>
      <c r="G17" s="83" t="s">
        <v>37</v>
      </c>
      <c r="H17" s="84">
        <f>SUM(H15:H16)</f>
        <v>3134</v>
      </c>
    </row>
    <row r="18">
      <c r="A18" s="59" t="s">
        <v>45</v>
      </c>
      <c r="B18" s="59" t="s">
        <v>46</v>
      </c>
      <c r="C18" s="52"/>
      <c r="D18" s="60"/>
      <c r="E18" s="52"/>
      <c r="F18" s="54"/>
      <c r="G18" s="52"/>
      <c r="H18" s="61"/>
    </row>
    <row r="19">
      <c r="A19" s="63" t="s">
        <v>27</v>
      </c>
      <c r="B19" s="63" t="s">
        <v>28</v>
      </c>
      <c r="C19" s="63" t="s">
        <v>12</v>
      </c>
      <c r="D19" s="74" t="s">
        <v>29</v>
      </c>
      <c r="E19" s="63" t="s">
        <v>30</v>
      </c>
      <c r="F19" s="66"/>
      <c r="G19" s="63" t="s">
        <v>31</v>
      </c>
      <c r="H19" s="75" t="s">
        <v>32</v>
      </c>
    </row>
    <row r="20">
      <c r="A20" s="38"/>
      <c r="B20" s="64"/>
      <c r="C20" s="40"/>
      <c r="D20" s="268"/>
      <c r="E20" s="87"/>
      <c r="F20" s="42"/>
      <c r="G20" s="81"/>
      <c r="H20" s="43"/>
    </row>
    <row r="21" ht="15.75" customHeight="1">
      <c r="A21" s="39"/>
      <c r="B21" s="39"/>
      <c r="C21" s="39"/>
      <c r="D21" s="82"/>
      <c r="E21" s="39"/>
      <c r="F21" s="42"/>
      <c r="G21" s="39"/>
      <c r="H21" s="43">
        <v>0.0</v>
      </c>
    </row>
    <row r="22" ht="15.75" customHeight="1">
      <c r="A22" s="52"/>
      <c r="B22" s="52"/>
      <c r="C22" s="52"/>
      <c r="D22" s="60"/>
      <c r="E22" s="60"/>
      <c r="F22" s="54"/>
      <c r="G22" s="83" t="s">
        <v>37</v>
      </c>
      <c r="H22" s="84">
        <f>SUM(H20)</f>
        <v>0</v>
      </c>
    </row>
    <row r="23" ht="15.75" customHeight="1">
      <c r="A23" s="59" t="s">
        <v>47</v>
      </c>
      <c r="B23" s="59" t="s">
        <v>48</v>
      </c>
      <c r="C23" s="52"/>
      <c r="D23" s="60"/>
      <c r="E23" s="60"/>
      <c r="F23" s="54"/>
      <c r="G23" s="52"/>
      <c r="H23" s="61"/>
    </row>
    <row r="24" ht="15.75" customHeight="1">
      <c r="A24" s="63" t="s">
        <v>27</v>
      </c>
      <c r="B24" s="63" t="s">
        <v>28</v>
      </c>
      <c r="C24" s="63" t="s">
        <v>12</v>
      </c>
      <c r="D24" s="74" t="s">
        <v>106</v>
      </c>
      <c r="E24" s="63" t="s">
        <v>30</v>
      </c>
      <c r="F24" s="66"/>
      <c r="G24" s="63" t="s">
        <v>50</v>
      </c>
      <c r="H24" s="75" t="s">
        <v>32</v>
      </c>
    </row>
    <row r="25" ht="15.75" customHeight="1">
      <c r="A25" s="85" t="s">
        <v>107</v>
      </c>
      <c r="B25" s="11" t="s">
        <v>9</v>
      </c>
      <c r="C25" s="15" t="s">
        <v>51</v>
      </c>
      <c r="D25" s="86">
        <f>'M DE O'!F8</f>
        <v>34211.89891</v>
      </c>
      <c r="E25" s="87">
        <v>1.0</v>
      </c>
      <c r="F25" s="42"/>
      <c r="G25" s="87">
        <f>8/18</f>
        <v>0.4444444444</v>
      </c>
      <c r="H25" s="43">
        <f>ROUND(E25*D25*G25,0)</f>
        <v>15205</v>
      </c>
    </row>
    <row r="26" ht="15.75" customHeight="1">
      <c r="A26" s="38"/>
      <c r="B26" s="64"/>
      <c r="C26" s="40"/>
      <c r="D26" s="88"/>
      <c r="E26" s="87"/>
      <c r="F26" s="42"/>
      <c r="G26" s="87"/>
      <c r="H26" s="43"/>
    </row>
    <row r="27" ht="15.75" customHeight="1">
      <c r="A27" s="52"/>
      <c r="B27" s="89" t="s">
        <v>52</v>
      </c>
      <c r="C27" s="89">
        <v>1.0</v>
      </c>
      <c r="D27" s="60"/>
      <c r="E27" s="52"/>
      <c r="F27" s="52"/>
      <c r="G27" s="83" t="s">
        <v>37</v>
      </c>
      <c r="H27" s="84">
        <f>SUM(H25:H26)</f>
        <v>15205</v>
      </c>
    </row>
    <row r="28" ht="15.75" customHeight="1">
      <c r="A28" s="28"/>
      <c r="B28" s="90"/>
      <c r="C28" s="90"/>
      <c r="D28" s="29"/>
      <c r="E28" s="28"/>
      <c r="F28" s="28"/>
      <c r="G28" s="91"/>
      <c r="H28" s="92"/>
    </row>
    <row r="29" ht="15.75" customHeight="1">
      <c r="A29" s="28"/>
      <c r="B29" s="93"/>
      <c r="C29" s="93"/>
      <c r="D29" s="29"/>
      <c r="E29" s="94" t="s">
        <v>53</v>
      </c>
      <c r="F29" s="20"/>
      <c r="G29" s="21"/>
      <c r="H29" s="274">
        <f>H27+H22+H17+H12</f>
        <v>21186</v>
      </c>
    </row>
    <row r="30" ht="15.75" customHeight="1">
      <c r="A30" s="96"/>
      <c r="B30" s="97"/>
      <c r="C30" s="98"/>
      <c r="D30" s="93"/>
      <c r="E30" s="98"/>
      <c r="F30" s="98"/>
      <c r="G30" s="97"/>
      <c r="H30" s="98"/>
    </row>
    <row r="31" ht="15.75" customHeight="1">
      <c r="A31" s="96"/>
      <c r="B31" s="99" t="s">
        <v>54</v>
      </c>
      <c r="C31" s="100"/>
      <c r="D31" s="101"/>
      <c r="E31" s="101"/>
      <c r="F31" s="101"/>
      <c r="G31" s="101"/>
      <c r="H31" s="101"/>
    </row>
    <row r="32" ht="15.75" customHeight="1">
      <c r="A32" s="96"/>
      <c r="B32" s="250"/>
      <c r="C32" s="20"/>
      <c r="D32" s="20"/>
      <c r="E32" s="20"/>
      <c r="F32" s="20"/>
      <c r="G32" s="20"/>
      <c r="H32" s="21"/>
    </row>
    <row r="33" ht="15.75" customHeight="1">
      <c r="A33" s="96"/>
      <c r="B33" s="103"/>
      <c r="C33" s="20"/>
      <c r="D33" s="20"/>
      <c r="E33" s="20"/>
      <c r="F33" s="20"/>
      <c r="G33" s="20"/>
      <c r="H33" s="2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H2"/>
    <mergeCell ref="B4:E4"/>
    <mergeCell ref="B5:H5"/>
    <mergeCell ref="E29:G29"/>
    <mergeCell ref="C31:H31"/>
    <mergeCell ref="B32:H32"/>
    <mergeCell ref="B33:H33"/>
  </mergeCells>
  <conditionalFormatting sqref="B9:D10">
    <cfRule type="containsText" dxfId="0" priority="1" operator="containsText" text="#N/A">
      <formula>NOT(ISERROR(SEARCH(("#N/A"),(B9))))</formula>
    </cfRule>
  </conditionalFormatting>
  <conditionalFormatting sqref="C11">
    <cfRule type="containsText" dxfId="0" priority="2" operator="containsText" text="#N/A">
      <formula>NOT(ISERROR(SEARCH(("#N/A"),(C11))))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5.0"/>
    <col customWidth="1" min="3" max="6" width="10.71"/>
    <col customWidth="1" min="7" max="7" width="13.29"/>
    <col customWidth="1" min="8" max="8" width="18.43"/>
  </cols>
  <sheetData>
    <row r="2">
      <c r="A2" s="184" t="s">
        <v>99</v>
      </c>
    </row>
    <row r="3">
      <c r="A3" s="93"/>
      <c r="B3" s="93"/>
      <c r="C3" s="93"/>
      <c r="D3" s="93"/>
      <c r="E3" s="93"/>
      <c r="F3" s="93"/>
      <c r="G3" s="93"/>
      <c r="H3" s="93"/>
    </row>
    <row r="4">
      <c r="A4" s="281" t="s">
        <v>20</v>
      </c>
      <c r="B4" s="282" t="str">
        <f>'CONSOLIDADO CON MANTO '!C10</f>
        <v>SUMINISTRO Y ADECUACIÓN DE SIFONES EN PLACA DE CUBIERTA</v>
      </c>
      <c r="C4" s="20"/>
      <c r="D4" s="20"/>
      <c r="E4" s="21"/>
      <c r="F4" s="283"/>
      <c r="G4" s="281" t="s">
        <v>22</v>
      </c>
      <c r="H4" s="284" t="s">
        <v>12</v>
      </c>
    </row>
    <row r="5">
      <c r="A5" s="285" t="s">
        <v>24</v>
      </c>
      <c r="B5" s="286" t="str">
        <f>'CONSOLIDADO CON MANTO '!E10</f>
        <v>Suministro y adecuación de sifones en placa cubierta</v>
      </c>
      <c r="C5" s="27"/>
      <c r="D5" s="27"/>
      <c r="E5" s="27"/>
      <c r="F5" s="27"/>
      <c r="G5" s="27"/>
      <c r="H5" s="27"/>
    </row>
    <row r="6">
      <c r="A6" s="28"/>
      <c r="B6" s="28"/>
      <c r="C6" s="28"/>
      <c r="D6" s="29"/>
      <c r="E6" s="28"/>
      <c r="F6" s="28"/>
      <c r="G6" s="28"/>
      <c r="H6" s="30"/>
    </row>
    <row r="7">
      <c r="A7" s="31" t="s">
        <v>25</v>
      </c>
      <c r="B7" s="31" t="s">
        <v>26</v>
      </c>
      <c r="C7" s="32"/>
      <c r="D7" s="33"/>
      <c r="E7" s="32"/>
      <c r="F7" s="32"/>
      <c r="G7" s="32"/>
      <c r="H7" s="34"/>
    </row>
    <row r="8">
      <c r="A8" s="63" t="s">
        <v>27</v>
      </c>
      <c r="B8" s="35" t="s">
        <v>28</v>
      </c>
      <c r="C8" s="63" t="s">
        <v>12</v>
      </c>
      <c r="D8" s="74" t="s">
        <v>29</v>
      </c>
      <c r="E8" s="63" t="s">
        <v>30</v>
      </c>
      <c r="F8" s="63"/>
      <c r="G8" s="63" t="s">
        <v>31</v>
      </c>
      <c r="H8" s="75" t="s">
        <v>32</v>
      </c>
    </row>
    <row r="9">
      <c r="A9" s="262" t="s">
        <v>102</v>
      </c>
      <c r="B9" s="39" t="s">
        <v>33</v>
      </c>
      <c r="C9" s="201" t="s">
        <v>34</v>
      </c>
      <c r="D9" s="202">
        <f>H29</f>
        <v>21896</v>
      </c>
      <c r="E9" s="263">
        <v>0.05</v>
      </c>
      <c r="F9" s="264"/>
      <c r="G9" s="265"/>
      <c r="H9" s="266">
        <f t="shared" ref="H9:H10" si="1">ROUND(E9*D9,0)</f>
        <v>1095</v>
      </c>
    </row>
    <row r="10">
      <c r="A10" s="38"/>
      <c r="B10" s="39" t="s">
        <v>110</v>
      </c>
      <c r="C10" s="40" t="s">
        <v>36</v>
      </c>
      <c r="D10" s="41">
        <v>96000.0</v>
      </c>
      <c r="E10" s="267">
        <f>1/76</f>
        <v>0.01315789474</v>
      </c>
      <c r="F10" s="42"/>
      <c r="G10" s="39"/>
      <c r="H10" s="43">
        <f t="shared" si="1"/>
        <v>1263</v>
      </c>
    </row>
    <row r="11">
      <c r="A11" s="45"/>
      <c r="B11" s="76"/>
      <c r="C11" s="212"/>
      <c r="D11" s="268"/>
      <c r="E11" s="39"/>
      <c r="F11" s="42"/>
      <c r="G11" s="39"/>
      <c r="H11" s="266"/>
    </row>
    <row r="12">
      <c r="A12" s="52"/>
      <c r="B12" s="52"/>
      <c r="C12" s="52"/>
      <c r="D12" s="56"/>
      <c r="E12" s="52"/>
      <c r="F12" s="54"/>
      <c r="G12" s="83" t="s">
        <v>37</v>
      </c>
      <c r="H12" s="287">
        <f>SUM(H9:H11)</f>
        <v>2358</v>
      </c>
    </row>
    <row r="13">
      <c r="A13" s="59" t="s">
        <v>38</v>
      </c>
      <c r="B13" s="59" t="s">
        <v>39</v>
      </c>
      <c r="C13" s="52"/>
      <c r="D13" s="60"/>
      <c r="E13" s="52"/>
      <c r="F13" s="54"/>
      <c r="G13" s="52"/>
      <c r="H13" s="55"/>
    </row>
    <row r="14">
      <c r="A14" s="35" t="s">
        <v>27</v>
      </c>
      <c r="B14" s="35" t="s">
        <v>28</v>
      </c>
      <c r="C14" s="35" t="s">
        <v>12</v>
      </c>
      <c r="D14" s="36" t="s">
        <v>29</v>
      </c>
      <c r="E14" s="35" t="s">
        <v>30</v>
      </c>
      <c r="F14" s="62"/>
      <c r="G14" s="35" t="s">
        <v>31</v>
      </c>
      <c r="H14" s="288" t="s">
        <v>32</v>
      </c>
    </row>
    <row r="15">
      <c r="A15" s="63"/>
      <c r="B15" s="270" t="s">
        <v>113</v>
      </c>
      <c r="C15" s="38" t="s">
        <v>12</v>
      </c>
      <c r="D15" s="67">
        <v>27500.0</v>
      </c>
      <c r="E15" s="38">
        <v>1.0</v>
      </c>
      <c r="F15" s="66"/>
      <c r="G15" s="63"/>
      <c r="H15" s="266">
        <f t="shared" ref="H15:H18" si="2">ROUND(E15*D15,0)</f>
        <v>27500</v>
      </c>
    </row>
    <row r="16" ht="14.25" customHeight="1">
      <c r="A16" s="289" t="s">
        <v>111</v>
      </c>
      <c r="B16" s="290" t="s">
        <v>14</v>
      </c>
      <c r="C16" s="291" t="s">
        <v>15</v>
      </c>
      <c r="D16" s="51">
        <f>CCTOS!H29</f>
        <v>446722.8989</v>
      </c>
      <c r="E16" s="292">
        <f>0.1*0.1*0.5</f>
        <v>0.005</v>
      </c>
      <c r="F16" s="48"/>
      <c r="G16" s="293"/>
      <c r="H16" s="266">
        <f t="shared" si="2"/>
        <v>2234</v>
      </c>
    </row>
    <row r="17">
      <c r="A17" s="294"/>
      <c r="B17" s="270" t="s">
        <v>112</v>
      </c>
      <c r="C17" s="227" t="s">
        <v>17</v>
      </c>
      <c r="D17" s="268">
        <v>18000.0</v>
      </c>
      <c r="E17" s="280">
        <v>0.05</v>
      </c>
      <c r="F17" s="42"/>
      <c r="G17" s="76"/>
      <c r="H17" s="266">
        <f t="shared" si="2"/>
        <v>900</v>
      </c>
    </row>
    <row r="18">
      <c r="A18" s="294"/>
      <c r="B18" s="270" t="str">
        <f>MATERIALES!A6</f>
        <v>SIKA FLEX 300 ML</v>
      </c>
      <c r="C18" s="227" t="s">
        <v>19</v>
      </c>
      <c r="D18" s="268">
        <f>MATERIALES!C6</f>
        <v>57500</v>
      </c>
      <c r="E18" s="280">
        <v>0.04</v>
      </c>
      <c r="F18" s="42"/>
      <c r="G18" s="76"/>
      <c r="H18" s="266">
        <f t="shared" si="2"/>
        <v>2300</v>
      </c>
    </row>
    <row r="19">
      <c r="A19" s="52"/>
      <c r="C19" s="52"/>
      <c r="D19" s="60"/>
      <c r="E19" s="52"/>
      <c r="F19" s="54"/>
      <c r="G19" s="83" t="s">
        <v>37</v>
      </c>
      <c r="H19" s="295">
        <f>SUM(H15:H18)</f>
        <v>32934</v>
      </c>
    </row>
    <row r="20">
      <c r="A20" s="59" t="s">
        <v>45</v>
      </c>
      <c r="B20" s="59" t="s">
        <v>46</v>
      </c>
      <c r="C20" s="52"/>
      <c r="D20" s="60"/>
      <c r="E20" s="52"/>
      <c r="F20" s="54"/>
      <c r="G20" s="52"/>
      <c r="H20" s="55"/>
    </row>
    <row r="21" ht="15.75" customHeight="1">
      <c r="A21" s="63" t="s">
        <v>27</v>
      </c>
      <c r="B21" s="63" t="s">
        <v>28</v>
      </c>
      <c r="C21" s="63" t="s">
        <v>12</v>
      </c>
      <c r="D21" s="74" t="s">
        <v>29</v>
      </c>
      <c r="E21" s="63" t="s">
        <v>30</v>
      </c>
      <c r="F21" s="66"/>
      <c r="G21" s="63" t="s">
        <v>31</v>
      </c>
      <c r="H21" s="296" t="s">
        <v>32</v>
      </c>
    </row>
    <row r="22" ht="15.75" customHeight="1">
      <c r="A22" s="38"/>
      <c r="B22" s="64"/>
      <c r="C22" s="40"/>
      <c r="D22" s="268"/>
      <c r="E22" s="87"/>
      <c r="F22" s="42"/>
      <c r="G22" s="81"/>
      <c r="H22" s="43"/>
    </row>
    <row r="23" ht="15.75" customHeight="1">
      <c r="A23" s="39"/>
      <c r="B23" s="39"/>
      <c r="C23" s="39"/>
      <c r="D23" s="82"/>
      <c r="E23" s="39"/>
      <c r="F23" s="42"/>
      <c r="G23" s="39"/>
      <c r="H23" s="43">
        <v>0.0</v>
      </c>
    </row>
    <row r="24" ht="15.75" customHeight="1">
      <c r="A24" s="52"/>
      <c r="B24" s="52"/>
      <c r="C24" s="52"/>
      <c r="D24" s="60"/>
      <c r="E24" s="60"/>
      <c r="F24" s="54"/>
      <c r="G24" s="83" t="s">
        <v>37</v>
      </c>
      <c r="H24" s="295">
        <f>SUM(H22)</f>
        <v>0</v>
      </c>
    </row>
    <row r="25" ht="15.75" customHeight="1">
      <c r="A25" s="59" t="s">
        <v>47</v>
      </c>
      <c r="B25" s="59" t="s">
        <v>48</v>
      </c>
      <c r="C25" s="52"/>
      <c r="D25" s="60"/>
      <c r="E25" s="60"/>
      <c r="F25" s="54"/>
      <c r="G25" s="52"/>
      <c r="H25" s="55"/>
    </row>
    <row r="26" ht="15.75" customHeight="1">
      <c r="A26" s="63" t="s">
        <v>27</v>
      </c>
      <c r="B26" s="63" t="s">
        <v>28</v>
      </c>
      <c r="C26" s="63" t="s">
        <v>12</v>
      </c>
      <c r="D26" s="74" t="s">
        <v>106</v>
      </c>
      <c r="E26" s="63" t="s">
        <v>30</v>
      </c>
      <c r="F26" s="66"/>
      <c r="G26" s="63" t="s">
        <v>50</v>
      </c>
      <c r="H26" s="296" t="s">
        <v>32</v>
      </c>
    </row>
    <row r="27" ht="15.75" customHeight="1">
      <c r="A27" s="85" t="s">
        <v>107</v>
      </c>
      <c r="B27" s="11" t="s">
        <v>9</v>
      </c>
      <c r="C27" s="15" t="s">
        <v>51</v>
      </c>
      <c r="D27" s="86">
        <f>'M DE O'!F8</f>
        <v>34211.89891</v>
      </c>
      <c r="E27" s="87">
        <v>1.0</v>
      </c>
      <c r="F27" s="42"/>
      <c r="G27" s="87">
        <v>0.64</v>
      </c>
      <c r="H27" s="43">
        <f>ROUND(D27*G27*E27,0)</f>
        <v>21896</v>
      </c>
    </row>
    <row r="28" ht="15.75" customHeight="1">
      <c r="A28" s="38"/>
      <c r="B28" s="64"/>
      <c r="C28" s="40"/>
      <c r="D28" s="88"/>
      <c r="E28" s="87"/>
      <c r="F28" s="42"/>
      <c r="G28" s="87"/>
      <c r="H28" s="43"/>
    </row>
    <row r="29" ht="15.75" customHeight="1">
      <c r="A29" s="52"/>
      <c r="B29" s="89" t="s">
        <v>52</v>
      </c>
      <c r="C29" s="89">
        <v>1.0</v>
      </c>
      <c r="D29" s="60"/>
      <c r="E29" s="52"/>
      <c r="F29" s="52"/>
      <c r="G29" s="83" t="s">
        <v>37</v>
      </c>
      <c r="H29" s="295">
        <f>SUM(H27:H28)</f>
        <v>21896</v>
      </c>
    </row>
    <row r="30" ht="15.75" customHeight="1">
      <c r="A30" s="28"/>
      <c r="B30" s="90"/>
      <c r="C30" s="90"/>
      <c r="D30" s="29"/>
      <c r="E30" s="28"/>
      <c r="F30" s="28"/>
      <c r="G30" s="91"/>
      <c r="H30" s="297"/>
    </row>
    <row r="31" ht="15.75" customHeight="1">
      <c r="A31" s="28"/>
      <c r="B31" s="93"/>
      <c r="C31" s="93"/>
      <c r="D31" s="29"/>
      <c r="E31" s="94" t="s">
        <v>53</v>
      </c>
      <c r="F31" s="20"/>
      <c r="G31" s="21"/>
      <c r="H31" s="298">
        <f>H29+H24+H19+H12</f>
        <v>57188</v>
      </c>
    </row>
    <row r="32" ht="15.75" customHeight="1">
      <c r="A32" s="96"/>
      <c r="B32" s="97"/>
      <c r="C32" s="98"/>
      <c r="D32" s="93"/>
      <c r="E32" s="98"/>
      <c r="F32" s="98"/>
      <c r="G32" s="97"/>
      <c r="H32" s="98"/>
    </row>
    <row r="33" ht="15.75" customHeight="1">
      <c r="A33" s="96"/>
      <c r="B33" s="99" t="s">
        <v>54</v>
      </c>
      <c r="C33" s="100"/>
      <c r="D33" s="101"/>
      <c r="E33" s="101"/>
      <c r="F33" s="101"/>
      <c r="G33" s="101"/>
      <c r="H33" s="101"/>
    </row>
    <row r="34" ht="15.75" customHeight="1">
      <c r="A34" s="96"/>
      <c r="B34" s="250"/>
      <c r="C34" s="20"/>
      <c r="D34" s="20"/>
      <c r="E34" s="20"/>
      <c r="F34" s="20"/>
      <c r="G34" s="20"/>
      <c r="H34" s="21"/>
    </row>
    <row r="35" ht="15.75" customHeight="1">
      <c r="A35" s="96"/>
      <c r="B35" s="103"/>
      <c r="C35" s="20"/>
      <c r="D35" s="20"/>
      <c r="E35" s="20"/>
      <c r="F35" s="20"/>
      <c r="G35" s="20"/>
      <c r="H35" s="2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H2"/>
    <mergeCell ref="B4:E4"/>
    <mergeCell ref="B5:H5"/>
    <mergeCell ref="E31:G31"/>
    <mergeCell ref="C33:H33"/>
    <mergeCell ref="B34:H34"/>
    <mergeCell ref="B35:H35"/>
  </mergeCells>
  <conditionalFormatting sqref="B9:D10">
    <cfRule type="containsText" dxfId="0" priority="1" operator="containsText" text="#N/A">
      <formula>NOT(ISERROR(SEARCH(("#N/A"),(B9))))</formula>
    </cfRule>
  </conditionalFormatting>
  <conditionalFormatting sqref="C11">
    <cfRule type="containsText" dxfId="0" priority="2" operator="containsText" text="#N/A">
      <formula>NOT(ISERROR(SEARCH(("#N/A"),(C11))))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8.71"/>
    <col customWidth="1" min="3" max="5" width="10.71"/>
    <col customWidth="1" min="6" max="6" width="14.57"/>
    <col customWidth="1" min="7" max="7" width="16.71"/>
    <col customWidth="1" min="8" max="8" width="10.71"/>
    <col customWidth="1" hidden="1" min="9" max="11" width="10.71"/>
    <col customWidth="1" hidden="1" min="12" max="12" width="13.0"/>
    <col customWidth="1" hidden="1" min="13" max="13" width="12.0"/>
  </cols>
  <sheetData>
    <row r="2">
      <c r="A2" s="184" t="s">
        <v>99</v>
      </c>
    </row>
    <row r="3">
      <c r="A3" s="93"/>
      <c r="B3" s="93"/>
      <c r="C3" s="93"/>
      <c r="D3" s="93"/>
      <c r="E3" s="93"/>
      <c r="F3" s="93"/>
      <c r="G3" s="93"/>
    </row>
    <row r="4" ht="49.5" customHeight="1">
      <c r="A4" s="18" t="s">
        <v>20</v>
      </c>
      <c r="B4" s="19" t="str">
        <f>'CONSOLIDADO CON MANTO '!D11</f>
        <v>SUMINISTRO E INSTALACIÓN DE SIKAFLEX O SIMILIAR EN PUENTE DE ADHERENCIA</v>
      </c>
      <c r="C4" s="20"/>
      <c r="D4" s="20"/>
      <c r="E4" s="21"/>
      <c r="F4" s="299" t="s">
        <v>22</v>
      </c>
      <c r="G4" s="23" t="s">
        <v>68</v>
      </c>
    </row>
    <row r="5" ht="28.5" customHeight="1">
      <c r="A5" s="25" t="s">
        <v>24</v>
      </c>
      <c r="B5" s="261" t="str">
        <f>'CONSOLIDADO CON MANTO '!E11</f>
        <v>Puente de adherencia para soldar concretos frescos con endurecidos y demás usos sika flex-o similar</v>
      </c>
      <c r="C5" s="27"/>
      <c r="D5" s="27"/>
      <c r="E5" s="27"/>
      <c r="F5" s="27"/>
      <c r="G5" s="27"/>
    </row>
    <row r="6">
      <c r="A6" s="28"/>
      <c r="B6" s="28"/>
      <c r="C6" s="28"/>
      <c r="D6" s="29"/>
      <c r="E6" s="28"/>
      <c r="F6" s="28"/>
      <c r="G6" s="30"/>
    </row>
    <row r="7">
      <c r="A7" s="31" t="s">
        <v>25</v>
      </c>
      <c r="B7" s="31" t="s">
        <v>26</v>
      </c>
      <c r="C7" s="32"/>
      <c r="D7" s="33"/>
      <c r="E7" s="32"/>
      <c r="F7" s="32"/>
      <c r="G7" s="34"/>
    </row>
    <row r="8">
      <c r="A8" s="63" t="s">
        <v>27</v>
      </c>
      <c r="B8" s="35" t="s">
        <v>28</v>
      </c>
      <c r="C8" s="63" t="s">
        <v>12</v>
      </c>
      <c r="D8" s="74" t="s">
        <v>29</v>
      </c>
      <c r="E8" s="63" t="s">
        <v>30</v>
      </c>
      <c r="F8" s="63" t="s">
        <v>31</v>
      </c>
      <c r="G8" s="75" t="s">
        <v>32</v>
      </c>
    </row>
    <row r="9">
      <c r="A9" s="262" t="s">
        <v>102</v>
      </c>
      <c r="B9" s="39" t="s">
        <v>33</v>
      </c>
      <c r="C9" s="201" t="s">
        <v>34</v>
      </c>
      <c r="D9" s="202">
        <v>15787.0</v>
      </c>
      <c r="E9" s="300">
        <v>0.3</v>
      </c>
      <c r="F9" s="265"/>
      <c r="G9" s="266">
        <f>ROUND(E9*D9,0)</f>
        <v>4736</v>
      </c>
    </row>
    <row r="10">
      <c r="A10" s="207"/>
      <c r="B10" s="39"/>
      <c r="C10" s="40"/>
      <c r="D10" s="41"/>
      <c r="E10" s="38"/>
      <c r="F10" s="42"/>
      <c r="G10" s="43"/>
    </row>
    <row r="11">
      <c r="A11" s="45"/>
      <c r="B11" s="76"/>
      <c r="C11" s="212"/>
      <c r="D11" s="268"/>
      <c r="E11" s="39"/>
      <c r="F11" s="39"/>
      <c r="G11" s="266"/>
    </row>
    <row r="12">
      <c r="A12" s="52"/>
      <c r="B12" s="52"/>
      <c r="C12" s="52"/>
      <c r="D12" s="56"/>
      <c r="E12" s="52"/>
      <c r="F12" s="83" t="s">
        <v>37</v>
      </c>
      <c r="G12" s="58">
        <f>SUM(G9:G11)</f>
        <v>4736</v>
      </c>
    </row>
    <row r="13">
      <c r="A13" s="59" t="s">
        <v>38</v>
      </c>
      <c r="B13" s="59" t="s">
        <v>39</v>
      </c>
      <c r="C13" s="52"/>
      <c r="D13" s="60"/>
      <c r="E13" s="52"/>
      <c r="F13" s="52"/>
      <c r="G13" s="61"/>
      <c r="J13" s="4" t="s">
        <v>114</v>
      </c>
      <c r="K13" s="4" t="s">
        <v>115</v>
      </c>
      <c r="L13" s="4" t="s">
        <v>116</v>
      </c>
      <c r="M13" s="4" t="s">
        <v>117</v>
      </c>
    </row>
    <row r="14">
      <c r="A14" s="35" t="s">
        <v>27</v>
      </c>
      <c r="B14" s="35" t="s">
        <v>28</v>
      </c>
      <c r="C14" s="35" t="s">
        <v>12</v>
      </c>
      <c r="D14" s="36" t="s">
        <v>29</v>
      </c>
      <c r="E14" s="35" t="s">
        <v>30</v>
      </c>
      <c r="F14" s="35" t="s">
        <v>31</v>
      </c>
      <c r="G14" s="37" t="s">
        <v>32</v>
      </c>
      <c r="I14" s="9" t="s">
        <v>88</v>
      </c>
      <c r="J14" s="4" t="s">
        <v>118</v>
      </c>
      <c r="K14" s="4" t="s">
        <v>119</v>
      </c>
      <c r="L14" s="5">
        <v>569900.0</v>
      </c>
      <c r="M14" s="5">
        <f>L14/6</f>
        <v>94983.33333</v>
      </c>
    </row>
    <row r="15">
      <c r="A15" s="294" t="s">
        <v>120</v>
      </c>
      <c r="B15" s="301" t="s">
        <v>121</v>
      </c>
      <c r="C15" s="302" t="s">
        <v>17</v>
      </c>
      <c r="D15" s="303">
        <f>M14</f>
        <v>94983.33333</v>
      </c>
      <c r="E15" s="304">
        <v>0.12</v>
      </c>
      <c r="F15" s="76"/>
      <c r="G15" s="266">
        <f>ROUND(E15*D15,0)</f>
        <v>11398</v>
      </c>
    </row>
    <row r="16">
      <c r="A16" s="234"/>
      <c r="B16" s="162"/>
      <c r="C16" s="227"/>
      <c r="D16" s="268"/>
      <c r="E16" s="87"/>
      <c r="F16" s="76"/>
      <c r="G16" s="230"/>
    </row>
    <row r="17">
      <c r="A17" s="52"/>
      <c r="C17" s="52"/>
      <c r="D17" s="60"/>
      <c r="E17" s="52"/>
      <c r="F17" s="83" t="s">
        <v>37</v>
      </c>
      <c r="G17" s="84">
        <f>SUM(G15:G16)</f>
        <v>11398</v>
      </c>
    </row>
    <row r="18">
      <c r="A18" s="59" t="s">
        <v>45</v>
      </c>
      <c r="B18" s="59" t="s">
        <v>46</v>
      </c>
      <c r="C18" s="52"/>
      <c r="D18" s="60"/>
      <c r="E18" s="52"/>
      <c r="F18" s="52"/>
      <c r="G18" s="61"/>
    </row>
    <row r="19">
      <c r="A19" s="63" t="s">
        <v>27</v>
      </c>
      <c r="B19" s="63" t="s">
        <v>28</v>
      </c>
      <c r="C19" s="63" t="s">
        <v>12</v>
      </c>
      <c r="D19" s="74" t="s">
        <v>29</v>
      </c>
      <c r="E19" s="63" t="s">
        <v>30</v>
      </c>
      <c r="F19" s="63" t="s">
        <v>31</v>
      </c>
      <c r="G19" s="75" t="s">
        <v>32</v>
      </c>
    </row>
    <row r="20">
      <c r="A20" s="38"/>
      <c r="B20" s="64"/>
      <c r="C20" s="40"/>
      <c r="D20" s="268"/>
      <c r="E20" s="87"/>
      <c r="F20" s="81"/>
      <c r="G20" s="43"/>
    </row>
    <row r="21" ht="15.75" customHeight="1">
      <c r="A21" s="39"/>
      <c r="B21" s="39"/>
      <c r="C21" s="39"/>
      <c r="D21" s="82"/>
      <c r="E21" s="39"/>
      <c r="F21" s="39"/>
      <c r="G21" s="43">
        <v>0.0</v>
      </c>
    </row>
    <row r="22" ht="15.75" customHeight="1">
      <c r="A22" s="52"/>
      <c r="B22" s="52"/>
      <c r="C22" s="52"/>
      <c r="D22" s="60"/>
      <c r="E22" s="60"/>
      <c r="F22" s="83" t="s">
        <v>37</v>
      </c>
      <c r="G22" s="84">
        <f>SUM(G20)</f>
        <v>0</v>
      </c>
    </row>
    <row r="23" ht="15.75" customHeight="1">
      <c r="A23" s="59" t="s">
        <v>47</v>
      </c>
      <c r="B23" s="59" t="s">
        <v>48</v>
      </c>
      <c r="C23" s="52"/>
      <c r="D23" s="60"/>
      <c r="E23" s="60"/>
      <c r="F23" s="52"/>
      <c r="G23" s="61"/>
    </row>
    <row r="24" ht="15.75" customHeight="1">
      <c r="A24" s="63" t="s">
        <v>27</v>
      </c>
      <c r="B24" s="63" t="s">
        <v>28</v>
      </c>
      <c r="C24" s="63" t="s">
        <v>12</v>
      </c>
      <c r="D24" s="74" t="s">
        <v>122</v>
      </c>
      <c r="E24" s="63" t="s">
        <v>30</v>
      </c>
      <c r="F24" s="63" t="s">
        <v>50</v>
      </c>
      <c r="G24" s="75" t="s">
        <v>32</v>
      </c>
    </row>
    <row r="25" ht="15.75" customHeight="1">
      <c r="A25" s="85" t="s">
        <v>123</v>
      </c>
      <c r="B25" s="305" t="s">
        <v>124</v>
      </c>
      <c r="C25" s="15" t="s">
        <v>51</v>
      </c>
      <c r="D25" s="86">
        <f>'M DE O'!F5</f>
        <v>14266.02206</v>
      </c>
      <c r="E25" s="87">
        <v>1.0</v>
      </c>
      <c r="F25" s="87">
        <v>0.3</v>
      </c>
      <c r="G25" s="266">
        <f>ROUND(E25*D25*F25,0)</f>
        <v>4280</v>
      </c>
    </row>
    <row r="26" ht="15.75" customHeight="1">
      <c r="A26" s="38"/>
      <c r="B26" s="64"/>
      <c r="C26" s="40"/>
      <c r="D26" s="88"/>
      <c r="E26" s="87"/>
      <c r="F26" s="87"/>
      <c r="G26" s="43"/>
    </row>
    <row r="27" ht="15.75" customHeight="1">
      <c r="A27" s="52"/>
      <c r="B27" s="89" t="s">
        <v>52</v>
      </c>
      <c r="C27" s="89">
        <v>1.0</v>
      </c>
      <c r="D27" s="60"/>
      <c r="E27" s="52"/>
      <c r="F27" s="83" t="s">
        <v>37</v>
      </c>
      <c r="G27" s="84">
        <f>SUM(G25:G26)</f>
        <v>4280</v>
      </c>
    </row>
    <row r="28" ht="15.75" customHeight="1">
      <c r="A28" s="28"/>
      <c r="B28" s="90"/>
      <c r="C28" s="90"/>
      <c r="D28" s="29"/>
      <c r="E28" s="28"/>
      <c r="F28" s="91"/>
      <c r="G28" s="92"/>
    </row>
    <row r="29" ht="15.75" customHeight="1">
      <c r="A29" s="28"/>
      <c r="B29" s="93"/>
      <c r="C29" s="93"/>
      <c r="D29" s="29"/>
      <c r="E29" s="94" t="s">
        <v>53</v>
      </c>
      <c r="F29" s="21"/>
      <c r="G29" s="274">
        <f>G27+G22+G17+G12</f>
        <v>20414</v>
      </c>
    </row>
    <row r="30" ht="15.75" customHeight="1">
      <c r="A30" s="96"/>
      <c r="B30" s="97"/>
      <c r="C30" s="98"/>
      <c r="D30" s="93"/>
      <c r="E30" s="98"/>
      <c r="F30" s="97"/>
      <c r="G30" s="98"/>
    </row>
    <row r="31" ht="15.75" customHeight="1">
      <c r="A31" s="96"/>
      <c r="B31" s="99" t="s">
        <v>54</v>
      </c>
      <c r="C31" s="100"/>
      <c r="D31" s="101"/>
      <c r="E31" s="101"/>
      <c r="F31" s="101"/>
      <c r="G31" s="101"/>
    </row>
    <row r="32" ht="15.75" customHeight="1">
      <c r="A32" s="96"/>
      <c r="B32" s="250"/>
      <c r="C32" s="20"/>
      <c r="D32" s="20"/>
      <c r="E32" s="20"/>
      <c r="F32" s="20"/>
      <c r="G32" s="21"/>
    </row>
    <row r="33" ht="15.75" customHeight="1">
      <c r="A33" s="96"/>
      <c r="B33" s="103"/>
      <c r="C33" s="20"/>
      <c r="D33" s="20"/>
      <c r="E33" s="20"/>
      <c r="F33" s="20"/>
      <c r="G33" s="2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G2"/>
    <mergeCell ref="B4:E4"/>
    <mergeCell ref="B5:G5"/>
    <mergeCell ref="E29:F29"/>
    <mergeCell ref="C31:G31"/>
    <mergeCell ref="B32:G32"/>
    <mergeCell ref="B33:G33"/>
  </mergeCells>
  <conditionalFormatting sqref="A10 B9:D9">
    <cfRule type="containsText" dxfId="0" priority="1" operator="containsText" text="#N/A">
      <formula>NOT(ISERROR(SEARCH(("#N/A"),(A10))))</formula>
    </cfRule>
  </conditionalFormatting>
  <conditionalFormatting sqref="B10:D10">
    <cfRule type="containsText" dxfId="0" priority="2" operator="containsText" text="#N/A">
      <formula>NOT(ISERROR(SEARCH(("#N/A"),(B10))))</formula>
    </cfRule>
  </conditionalFormatting>
  <conditionalFormatting sqref="C11">
    <cfRule type="containsText" dxfId="0" priority="3" operator="containsText" text="#N/A">
      <formula>NOT(ISERROR(SEARCH(("#N/A"),(C11))))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2021-11-03T23:30:08Z</dcterms:created>
  <dc:creator>Jairo Alberto Nino Barbosa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iteId">
    <vt:lpwstr>fcb2b37b-5da0-466b-9b83-0014b67a7c78</vt:lpwstr>
  </property>
  <property fmtid="{D5CDD505-2E9C-101B-9397-08002B2CF9AE}" pid="4" name="MSIP_Label_2c76c141-ac86-40e5-abf2-c6f60e474cee_Owner">
    <vt:lpwstr>raulfernando.nino@bayer.com</vt:lpwstr>
  </property>
  <property fmtid="{D5CDD505-2E9C-101B-9397-08002B2CF9AE}" pid="5" name="MSIP_Label_2c76c141-ac86-40e5-abf2-c6f60e474cee_SetDate">
    <vt:lpwstr>2021-11-22T23:34:14.7847658Z</vt:lpwstr>
  </property>
  <property fmtid="{D5CDD505-2E9C-101B-9397-08002B2CF9AE}" pid="6" name="MSIP_Label_2c76c141-ac86-40e5-abf2-c6f60e474cee_Name">
    <vt:lpwstr>RESTRICTED</vt:lpwstr>
  </property>
  <property fmtid="{D5CDD505-2E9C-101B-9397-08002B2CF9AE}" pid="7" name="MSIP_Label_2c76c141-ac86-40e5-abf2-c6f60e474cee_Application">
    <vt:lpwstr>Microsoft Azure Information Protection</vt:lpwstr>
  </property>
  <property fmtid="{D5CDD505-2E9C-101B-9397-08002B2CF9AE}" pid="8" name="MSIP_Label_2c76c141-ac86-40e5-abf2-c6f60e474cee_Extended_MSFT_Method">
    <vt:lpwstr>Automatic</vt:lpwstr>
  </property>
  <property fmtid="{D5CDD505-2E9C-101B-9397-08002B2CF9AE}" pid="9" name="Sensitivity">
    <vt:lpwstr>RESTRICTED</vt:lpwstr>
  </property>
</Properties>
</file>