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U (2)" sheetId="1" r:id="rId4"/>
  </sheets>
  <definedNames/>
  <calcPr/>
  <extLst>
    <ext uri="GoogleSheetsCustomDataVersion2">
      <go:sheetsCustomData xmlns:go="http://customooxmlschemas.google.com/" r:id="rId5" roundtripDataChecksum="Vh/Py3OrmDTnVgZdnR0Cl0/r2NncqO6rVaMiDMS+w6c="/>
    </ext>
  </extLst>
</workbook>
</file>

<file path=xl/sharedStrings.xml><?xml version="1.0" encoding="utf-8"?>
<sst xmlns="http://schemas.openxmlformats.org/spreadsheetml/2006/main" count="91" uniqueCount="82">
  <si>
    <t xml:space="preserve"> ANALISIS DE AIU</t>
  </si>
  <si>
    <t>CONVOCATORIA PUBLICA  - 001 - 2023</t>
  </si>
  <si>
    <t>OBJETO DEL CONTRATO</t>
  </si>
  <si>
    <t>“EJECUCIÓN A MONTO AGOTABLE, DE LAS OBRAS NECESARIAS PARA LA ATENCIÓN DE LAS REPARACIONES LOCATIVAS Y ENTREGA DE ZONAS COMUNES DEL PROYECTO ARBOLEDA SANTA TERESITA, UBICADO EN LA CARRERA 15 ESTE # 61A - 50 SUR, DE LA CIUDAD DE BOGOTÁ D.C.”.</t>
  </si>
  <si>
    <t>TERMINO ESTIMADO DE EJECUCIÓN DEL CONTRATO</t>
  </si>
  <si>
    <t>MESES</t>
  </si>
  <si>
    <t>SUBTOTAL COSTOS DIRECTOS</t>
  </si>
  <si>
    <t>%</t>
  </si>
  <si>
    <t>ADMINISTRACIÓN</t>
  </si>
  <si>
    <t>IMPREVISTOS</t>
  </si>
  <si>
    <t>UTILIDAD</t>
  </si>
  <si>
    <t>SUBTOTAL</t>
  </si>
  <si>
    <t xml:space="preserve">IVA (19%) </t>
  </si>
  <si>
    <t>TOTAL</t>
  </si>
  <si>
    <t>$ 277.017.931</t>
  </si>
  <si>
    <t>A. ADMINISTRACIÓN</t>
  </si>
  <si>
    <t>1. COSTOS MENSUALES DE PERSONAL</t>
  </si>
  <si>
    <t>CANTIDAD</t>
  </si>
  <si>
    <t>CARGO</t>
  </si>
  <si>
    <t>CATEGORÍA</t>
  </si>
  <si>
    <t>DEDICACIÓN
MES</t>
  </si>
  <si>
    <t>TOPE SALARIO</t>
  </si>
  <si>
    <t>FACTOR PRESTACIONAL</t>
  </si>
  <si>
    <t>PLAZO DE EJECUCION</t>
  </si>
  <si>
    <t>SALARIO + PRESTACIONES</t>
  </si>
  <si>
    <t>A</t>
  </si>
  <si>
    <t>B</t>
  </si>
  <si>
    <t>C</t>
  </si>
  <si>
    <t>D</t>
  </si>
  <si>
    <t>E</t>
  </si>
  <si>
    <t>F = A * B * C * D * E</t>
  </si>
  <si>
    <t>1.1 PERSONAL PROFESIONAL (Ingenieros y Otros)</t>
  </si>
  <si>
    <t>Director de obra</t>
  </si>
  <si>
    <t>Residente de obra</t>
  </si>
  <si>
    <t>1.2 PERSONAL TECNICO</t>
  </si>
  <si>
    <t>Inspector Sisoma</t>
  </si>
  <si>
    <t>1.2 PERSONAL ADMINISTRATIVO</t>
  </si>
  <si>
    <t>Auxiliar Administrativo</t>
  </si>
  <si>
    <t>(1) SUBTOTAL COSTOS MENSUALES DE PERSONAL</t>
  </si>
  <si>
    <t>(1) SUBTOTAL COSTOS MENSUALES DE PERSONAL EN % DELCOSTO DIRECTO</t>
  </si>
  <si>
    <t>2. GASTOS OPERACIONALES MENSUALES</t>
  </si>
  <si>
    <t>&lt;</t>
  </si>
  <si>
    <t>DEDICACIÓN</t>
  </si>
  <si>
    <t>TARIFA O COSTO</t>
  </si>
  <si>
    <t>VALOR ($)</t>
  </si>
  <si>
    <t xml:space="preserve">E = A * B * C * D </t>
  </si>
  <si>
    <t>GASTOS OFICINA (PAPELERIA, FOTOCOPIAS Y OTROS)</t>
  </si>
  <si>
    <t>INTERNET Y TELEFONO</t>
  </si>
  <si>
    <t>(2)  SUBTOTAL GASTOS OPERACIONALES</t>
  </si>
  <si>
    <t>(2)  SUBTOTAL GASTOS OPERACIONALES EN % DELCOSTO DIRECTO</t>
  </si>
  <si>
    <t>3. IMPUESTOS Y GARANTÍAS</t>
  </si>
  <si>
    <t>3.1 IMPUESTOS</t>
  </si>
  <si>
    <t>DESCRIPCIÓN</t>
  </si>
  <si>
    <t>IMPUESTO</t>
  </si>
  <si>
    <t>ICA</t>
  </si>
  <si>
    <t>11.04*1000</t>
  </si>
  <si>
    <t>RETEFUENTE</t>
  </si>
  <si>
    <t>RETEIVA</t>
  </si>
  <si>
    <t>SUBTOTAL IMPUESTOS</t>
  </si>
  <si>
    <t>3.2 GARANTIAS</t>
  </si>
  <si>
    <t>VR. BASE</t>
  </si>
  <si>
    <t>% ASEGURADO</t>
  </si>
  <si>
    <t>VR. ASEGURADO</t>
  </si>
  <si>
    <t>TASA ASEGURADORA</t>
  </si>
  <si>
    <t>VIGENCIA AMPARO (MESES)</t>
  </si>
  <si>
    <t>GARANTIA UNICA</t>
  </si>
  <si>
    <t>GARANTIA DE SERIEDAD</t>
  </si>
  <si>
    <t xml:space="preserve">CALIDAD DEL SERVICIO </t>
  </si>
  <si>
    <t>CUMPLIMIENTO</t>
  </si>
  <si>
    <t>SALARIOS Y PRESTACIONES SOCIALES</t>
  </si>
  <si>
    <t>BUEN MANEJO DEL ANTICIPO</t>
  </si>
  <si>
    <t>ESTABILIDAD Y CALIDAD DE OBRA</t>
  </si>
  <si>
    <t>RESPONSABILIDAD CIVIL EXTRACONTRACTUAL</t>
  </si>
  <si>
    <t>PREDIOS, LABORES Y OPERACIONES - VIGENCIA</t>
  </si>
  <si>
    <t>SUBTOTAL GARANTÍAS</t>
  </si>
  <si>
    <t>(5) TOTAL IMPUESTOS Y GARANTÍAS</t>
  </si>
  <si>
    <t>(3) TOTAL IMPUESTOS Y GARANTÍAS EN % DEL COSTO DIRECTO</t>
  </si>
  <si>
    <t>SUBTOTAL ADMINISTRACION (1+2+3)</t>
  </si>
  <si>
    <t>A. ADMINISTRACIÓN (1 + 2 + 3)</t>
  </si>
  <si>
    <t xml:space="preserve">I. IMPREVISTOS </t>
  </si>
  <si>
    <t>U. UTILIDAD</t>
  </si>
  <si>
    <t>A.I.U. (ADMINISTRACIÓN, IMPREVISTOS Y UTILIDAD)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</si>
</sst>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4">
    <numFmt numFmtId="164" formatCode="_-&quot;$&quot;* #,##0.00_-;\-&quot;$&quot;* #,##0.00_-;_-&quot;$&quot;* &quot;-&quot;??_-;_-@"/>
    <numFmt numFmtId="165" formatCode="_-* #,##0_-;\-* #,##0_-;_-* &quot;-&quot;??_-;_-@"/>
    <numFmt numFmtId="166" formatCode="_-* #,##0.00_-;\-* #,##0.00_-;_-* &quot;-&quot;??_-;_-@"/>
    <numFmt numFmtId="167" formatCode="[$$-240A]#,##0.00;[Red]\([$$-240A]#,##0.00\)"/>
    <numFmt numFmtId="168" formatCode="#,##0.0"/>
    <numFmt numFmtId="169" formatCode="[$$-240A]\ #,##0.00;[Red][$$-240A]\ #,##0.00"/>
    <numFmt numFmtId="170" formatCode="[$$-240A]#,##0;[Red]\([$$-240A]#,##0\)"/>
    <numFmt numFmtId="171" formatCode="_(&quot;$&quot;\ * #,##0_);_(&quot;$&quot;\ * \(#,##0\);_(&quot;$&quot;\ * &quot;-&quot;_);_(@_)"/>
    <numFmt numFmtId="172" formatCode="_-&quot;$&quot;\ * #,##0.0_-;\-&quot;$&quot;\ * #,##0.0_-;_-&quot;$&quot;\ * &quot;-&quot;?_-;_-@"/>
    <numFmt numFmtId="173" formatCode="0.0"/>
    <numFmt numFmtId="174" formatCode="_(&quot;$&quot;\ * #,##0.00_);_(&quot;$&quot;\ * \(#,##0.00\);_(&quot;$&quot;\ * &quot;-&quot;??_);_(@_)"/>
    <numFmt numFmtId="175" formatCode="#,##0.00;[Red]#,##0.00"/>
    <numFmt numFmtId="176" formatCode="&quot;$&quot;\ #,##0"/>
    <numFmt numFmtId="177" formatCode="[$$-240A]\ #,##0;[Red][$$-240A]\ #,##0"/>
  </numFmts>
  <fonts count="21">
    <font>
      <sz val="10.0"/>
      <color rgb="FF000000"/>
      <name val="Arial"/>
      <scheme val="minor"/>
    </font>
    <font>
      <sz val="10.0"/>
      <color rgb="FF000000"/>
      <name val="Arial Narrow"/>
    </font>
    <font>
      <sz val="10.0"/>
      <color theme="1"/>
      <name val="Arial Narrow"/>
    </font>
    <font>
      <b/>
      <sz val="14.0"/>
      <color theme="1"/>
      <name val="Arial Narrow"/>
    </font>
    <font/>
    <font>
      <b/>
      <sz val="12.0"/>
      <color rgb="FF000000"/>
      <name val="Arial Narrow"/>
    </font>
    <font>
      <b/>
      <sz val="10.0"/>
      <color theme="1"/>
      <name val="Arial Narrow"/>
    </font>
    <font>
      <b/>
      <sz val="11.0"/>
      <color rgb="FF000000"/>
      <name val="Arial"/>
    </font>
    <font>
      <b/>
      <sz val="11.0"/>
      <color rgb="FF000000"/>
      <name val="Arial Narrow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>
      <sz val="11.0"/>
      <color rgb="FF000000"/>
      <name val="Arial Narrow"/>
    </font>
    <font>
      <sz val="11.0"/>
      <color rgb="FF000000"/>
      <name val="Calibri"/>
    </font>
    <font>
      <sz val="11.0"/>
      <color theme="1"/>
      <name val="Arial Narrow"/>
    </font>
    <font>
      <b/>
      <sz val="11.0"/>
      <color rgb="FF000000"/>
      <name val="Calibri"/>
    </font>
    <font>
      <sz val="10.0"/>
      <color rgb="FFFF0000"/>
      <name val="Arial Narrow"/>
    </font>
    <font>
      <b/>
      <sz val="10.0"/>
      <color rgb="FFFF0000"/>
      <name val="Arial Narrow"/>
    </font>
    <font>
      <b/>
      <sz val="11.0"/>
      <color rgb="FFFF0000"/>
      <name val="Arial Narrow"/>
    </font>
    <font>
      <sz val="10.0"/>
      <color rgb="FFFF0000"/>
      <name val="Arial"/>
    </font>
    <font>
      <b/>
      <sz val="12.0"/>
      <color theme="1"/>
      <name val="Arial Narrow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</fills>
  <borders count="6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4" fillId="0" fontId="3" numFmtId="0" xfId="0" applyAlignment="1" applyBorder="1" applyFont="1">
      <alignment horizontal="center" vertical="center"/>
    </xf>
    <xf borderId="5" fillId="0" fontId="4" numFmtId="0" xfId="0" applyBorder="1" applyFont="1"/>
    <xf borderId="4" fillId="0" fontId="5" numFmtId="0" xfId="0" applyAlignment="1" applyBorder="1" applyFont="1">
      <alignment horizontal="center" vertical="center"/>
    </xf>
    <xf borderId="6" fillId="0" fontId="2" numFmtId="0" xfId="0" applyAlignment="1" applyBorder="1" applyFont="1">
      <alignment vertical="center"/>
    </xf>
    <xf borderId="7" fillId="0" fontId="2" numFmtId="0" xfId="0" applyAlignment="1" applyBorder="1" applyFont="1">
      <alignment vertical="center"/>
    </xf>
    <xf borderId="7" fillId="0" fontId="6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4" fillId="0" fontId="6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5" fillId="0" fontId="2" numFmtId="0" xfId="0" applyAlignment="1" applyBorder="1" applyFont="1">
      <alignment vertical="center"/>
    </xf>
    <xf borderId="1" fillId="0" fontId="6" numFmtId="2" xfId="0" applyAlignment="1" applyBorder="1" applyFont="1" applyNumberForma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6" fillId="0" fontId="4" numFmtId="0" xfId="0" applyBorder="1" applyFont="1"/>
    <xf borderId="9" fillId="0" fontId="6" numFmtId="0" xfId="0" applyAlignment="1" applyBorder="1" applyFont="1">
      <alignment horizontal="left" vertical="center"/>
    </xf>
    <xf borderId="10" fillId="0" fontId="4" numFmtId="0" xfId="0" applyBorder="1" applyFont="1"/>
    <xf borderId="11" fillId="0" fontId="2" numFmtId="0" xfId="0" applyAlignment="1" applyBorder="1" applyFont="1">
      <alignment horizontal="center" vertical="center"/>
    </xf>
    <xf borderId="12" fillId="0" fontId="6" numFmtId="0" xfId="0" applyAlignment="1" applyBorder="1" applyFont="1">
      <alignment vertical="center"/>
    </xf>
    <xf borderId="0" fillId="0" fontId="2" numFmtId="164" xfId="0" applyAlignment="1" applyFont="1" applyNumberFormat="1">
      <alignment horizontal="center" vertical="center"/>
    </xf>
    <xf borderId="0" fillId="0" fontId="7" numFmtId="0" xfId="0" applyFont="1"/>
    <xf borderId="5" fillId="0" fontId="6" numFmtId="0" xfId="0" applyAlignment="1" applyBorder="1" applyFont="1">
      <alignment shrinkToFit="0" vertical="center" wrapText="1"/>
    </xf>
    <xf borderId="4" fillId="0" fontId="6" numFmtId="2" xfId="0" applyAlignment="1" applyBorder="1" applyFont="1" applyNumberFormat="1">
      <alignment horizontal="center" shrinkToFit="0" vertical="center" wrapText="1"/>
    </xf>
    <xf borderId="0" fillId="0" fontId="6" numFmtId="2" xfId="0" applyAlignment="1" applyFont="1" applyNumberFormat="1">
      <alignment horizontal="center" shrinkToFit="0" vertical="center" wrapText="1"/>
    </xf>
    <xf borderId="0" fillId="0" fontId="6" numFmtId="2" xfId="0" applyAlignment="1" applyFont="1" applyNumberFormat="1">
      <alignment shrinkToFit="0" vertical="center" wrapText="1"/>
    </xf>
    <xf borderId="13" fillId="2" fontId="8" numFmtId="2" xfId="0" applyAlignment="1" applyBorder="1" applyFill="1" applyFont="1" applyNumberFormat="1">
      <alignment horizontal="center"/>
    </xf>
    <xf borderId="0" fillId="0" fontId="9" numFmtId="0" xfId="0" applyFont="1"/>
    <xf borderId="5" fillId="0" fontId="6" numFmtId="2" xfId="0" applyAlignment="1" applyBorder="1" applyFont="1" applyNumberFormat="1">
      <alignment horizontal="center" shrinkToFit="0" vertical="center" wrapText="1"/>
    </xf>
    <xf borderId="14" fillId="3" fontId="8" numFmtId="0" xfId="0" applyAlignment="1" applyBorder="1" applyFill="1" applyFont="1">
      <alignment horizontal="center" shrinkToFit="0" vertical="center" wrapText="1"/>
    </xf>
    <xf borderId="14" fillId="3" fontId="8" numFmtId="165" xfId="0" applyAlignment="1" applyBorder="1" applyFont="1" applyNumberFormat="1">
      <alignment horizontal="center" shrinkToFit="0" vertical="center" wrapText="1"/>
    </xf>
    <xf borderId="0" fillId="0" fontId="10" numFmtId="0" xfId="0" applyFont="1"/>
    <xf borderId="0" fillId="0" fontId="11" numFmtId="0" xfId="0" applyFont="1"/>
    <xf borderId="14" fillId="0" fontId="12" numFmtId="0" xfId="0" applyAlignment="1" applyBorder="1" applyFont="1">
      <alignment horizontal="right" shrinkToFit="0" wrapText="1"/>
    </xf>
    <xf borderId="14" fillId="0" fontId="13" numFmtId="0" xfId="0" applyAlignment="1" applyBorder="1" applyFont="1">
      <alignment shrinkToFit="0" vertical="center" wrapText="1"/>
    </xf>
    <xf borderId="14" fillId="0" fontId="14" numFmtId="9" xfId="0" applyAlignment="1" applyBorder="1" applyFont="1" applyNumberFormat="1">
      <alignment horizontal="center" readingOrder="0" shrinkToFit="0" vertical="center" wrapText="1"/>
    </xf>
    <xf borderId="14" fillId="0" fontId="12" numFmtId="165" xfId="0" applyAlignment="1" applyBorder="1" applyFont="1" applyNumberFormat="1">
      <alignment horizontal="right" shrinkToFit="0" wrapText="1"/>
    </xf>
    <xf borderId="14" fillId="0" fontId="12" numFmtId="9" xfId="0" applyAlignment="1" applyBorder="1" applyFont="1" applyNumberFormat="1">
      <alignment horizontal="center" shrinkToFit="0" vertical="center" wrapText="1"/>
    </xf>
    <xf borderId="14" fillId="0" fontId="8" numFmtId="0" xfId="0" applyAlignment="1" applyBorder="1" applyFont="1">
      <alignment horizontal="right" shrinkToFit="0" wrapText="1"/>
    </xf>
    <xf borderId="14" fillId="0" fontId="15" numFmtId="0" xfId="0" applyAlignment="1" applyBorder="1" applyFont="1">
      <alignment shrinkToFit="0" vertical="center" wrapText="1"/>
    </xf>
    <xf borderId="14" fillId="0" fontId="8" numFmtId="9" xfId="0" applyAlignment="1" applyBorder="1" applyFont="1" applyNumberFormat="1">
      <alignment horizontal="center" shrinkToFit="0" vertical="center" wrapText="1"/>
    </xf>
    <xf borderId="14" fillId="0" fontId="8" numFmtId="165" xfId="0" applyAlignment="1" applyBorder="1" applyFont="1" applyNumberFormat="1">
      <alignment horizontal="right" shrinkToFit="0" wrapText="1"/>
    </xf>
    <xf borderId="14" fillId="0" fontId="12" numFmtId="0" xfId="0" applyAlignment="1" applyBorder="1" applyFont="1">
      <alignment horizontal="right" readingOrder="0" shrinkToFit="0" wrapText="1"/>
    </xf>
    <xf borderId="14" fillId="0" fontId="12" numFmtId="166" xfId="0" applyAlignment="1" applyBorder="1" applyFont="1" applyNumberFormat="1">
      <alignment horizontal="right" shrinkToFit="0" wrapText="1"/>
    </xf>
    <xf borderId="0" fillId="0" fontId="12" numFmtId="166" xfId="0" applyAlignment="1" applyFont="1" applyNumberFormat="1">
      <alignment horizontal="right" shrinkToFit="0" wrapText="1"/>
    </xf>
    <xf borderId="14" fillId="3" fontId="12" numFmtId="0" xfId="0" applyAlignment="1" applyBorder="1" applyFont="1">
      <alignment horizontal="right" shrinkToFit="0" wrapText="1"/>
    </xf>
    <xf borderId="14" fillId="3" fontId="13" numFmtId="0" xfId="0" applyAlignment="1" applyBorder="1" applyFont="1">
      <alignment shrinkToFit="0" vertical="center" wrapText="1"/>
    </xf>
    <xf borderId="14" fillId="3" fontId="8" numFmtId="0" xfId="0" applyAlignment="1" applyBorder="1" applyFont="1">
      <alignment horizontal="center" shrinkToFit="0" wrapText="1"/>
    </xf>
    <xf borderId="14" fillId="3" fontId="8" numFmtId="165" xfId="0" applyAlignment="1" applyBorder="1" applyFont="1" applyNumberFormat="1">
      <alignment horizontal="center" shrinkToFit="0" wrapText="1"/>
    </xf>
    <xf borderId="14" fillId="0" fontId="13" numFmtId="0" xfId="0" applyAlignment="1" applyBorder="1" applyFont="1">
      <alignment shrinkToFit="0" wrapText="1"/>
    </xf>
    <xf borderId="0" fillId="0" fontId="16" numFmtId="0" xfId="0" applyAlignment="1" applyFont="1">
      <alignment vertical="center"/>
    </xf>
    <xf borderId="4" fillId="0" fontId="17" numFmtId="2" xfId="0" applyAlignment="1" applyBorder="1" applyFont="1" applyNumberFormat="1">
      <alignment horizontal="center" shrinkToFit="0" vertical="center" wrapText="1"/>
    </xf>
    <xf borderId="0" fillId="0" fontId="17" numFmtId="2" xfId="0" applyAlignment="1" applyFont="1" applyNumberFormat="1">
      <alignment horizontal="center" shrinkToFit="0" vertical="center" wrapText="1"/>
    </xf>
    <xf borderId="0" fillId="0" fontId="17" numFmtId="2" xfId="0" applyAlignment="1" applyFont="1" applyNumberFormat="1">
      <alignment shrinkToFit="0" vertical="center" wrapText="1"/>
    </xf>
    <xf borderId="13" fillId="2" fontId="18" numFmtId="2" xfId="0" applyAlignment="1" applyBorder="1" applyFont="1" applyNumberFormat="1">
      <alignment horizontal="center"/>
    </xf>
    <xf borderId="0" fillId="0" fontId="19" numFmtId="0" xfId="0" applyFont="1"/>
    <xf borderId="5" fillId="0" fontId="17" numFmtId="2" xfId="0" applyAlignment="1" applyBorder="1" applyFont="1" applyNumberFormat="1">
      <alignment horizontal="center" shrinkToFit="0" vertical="center" wrapText="1"/>
    </xf>
    <xf borderId="4" fillId="0" fontId="2" numFmtId="0" xfId="0" applyAlignment="1" applyBorder="1" applyFont="1">
      <alignment vertical="center"/>
    </xf>
    <xf borderId="0" fillId="0" fontId="2" numFmtId="0" xfId="0" applyAlignment="1" applyFont="1">
      <alignment horizontal="right" vertical="center"/>
    </xf>
    <xf borderId="15" fillId="0" fontId="6" numFmtId="0" xfId="0" applyAlignment="1" applyBorder="1" applyFont="1">
      <alignment horizontal="center" vertical="center"/>
    </xf>
    <xf borderId="16" fillId="0" fontId="4" numFmtId="0" xfId="0" applyBorder="1" applyFont="1"/>
    <xf borderId="17" fillId="0" fontId="4" numFmtId="0" xfId="0" applyBorder="1" applyFont="1"/>
    <xf borderId="0" fillId="0" fontId="2" numFmtId="0" xfId="0" applyAlignment="1" applyFont="1">
      <alignment shrinkToFit="0" vertical="center" wrapText="1"/>
    </xf>
    <xf borderId="15" fillId="3" fontId="6" numFmtId="0" xfId="0" applyAlignment="1" applyBorder="1" applyFont="1">
      <alignment horizontal="center" shrinkToFit="0" vertical="center" wrapText="1"/>
    </xf>
    <xf borderId="18" fillId="3" fontId="6" numFmtId="0" xfId="0" applyAlignment="1" applyBorder="1" applyFont="1">
      <alignment horizontal="center" shrinkToFit="0" vertical="center" wrapText="1"/>
    </xf>
    <xf borderId="19" fillId="3" fontId="6" numFmtId="0" xfId="0" applyAlignment="1" applyBorder="1" applyFont="1">
      <alignment horizontal="center" shrinkToFit="0" vertical="center" wrapText="1"/>
    </xf>
    <xf borderId="20" fillId="3" fontId="6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14" fillId="3" fontId="6" numFmtId="0" xfId="0" applyAlignment="1" applyBorder="1" applyFont="1">
      <alignment horizontal="center" shrinkToFit="0" vertical="center" wrapText="1"/>
    </xf>
    <xf borderId="22" fillId="3" fontId="6" numFmtId="0" xfId="0" applyAlignment="1" applyBorder="1" applyFont="1">
      <alignment horizontal="center" shrinkToFit="0" vertical="center" wrapText="1"/>
    </xf>
    <xf borderId="18" fillId="3" fontId="2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20" fillId="3" fontId="2" numFmtId="0" xfId="0" applyAlignment="1" applyBorder="1" applyFont="1">
      <alignment horizontal="center" shrinkToFit="0" vertical="center" wrapText="1"/>
    </xf>
    <xf borderId="14" fillId="3" fontId="2" numFmtId="0" xfId="0" applyAlignment="1" applyBorder="1" applyFont="1">
      <alignment horizontal="center" shrinkToFit="0" vertical="center" wrapText="1"/>
    </xf>
    <xf borderId="22" fillId="3" fontId="2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left" vertical="center"/>
    </xf>
    <xf borderId="18" fillId="4" fontId="2" numFmtId="0" xfId="0" applyAlignment="1" applyBorder="1" applyFill="1" applyFont="1">
      <alignment horizontal="center" vertical="center"/>
    </xf>
    <xf borderId="14" fillId="0" fontId="2" numFmtId="0" xfId="0" applyAlignment="1" applyBorder="1" applyFont="1">
      <alignment horizontal="left" vertical="center"/>
    </xf>
    <xf borderId="14" fillId="0" fontId="2" numFmtId="0" xfId="0" applyAlignment="1" applyBorder="1" applyFont="1">
      <alignment horizontal="center" vertical="center"/>
    </xf>
    <xf borderId="20" fillId="0" fontId="6" numFmtId="9" xfId="0" applyAlignment="1" applyBorder="1" applyFont="1" applyNumberFormat="1">
      <alignment horizontal="center" vertical="center"/>
    </xf>
    <xf borderId="14" fillId="0" fontId="2" numFmtId="167" xfId="0" applyAlignment="1" applyBorder="1" applyFont="1" applyNumberFormat="1">
      <alignment horizontal="right" vertical="center"/>
    </xf>
    <xf borderId="14" fillId="0" fontId="2" numFmtId="4" xfId="0" applyAlignment="1" applyBorder="1" applyFont="1" applyNumberFormat="1">
      <alignment horizontal="center" vertical="center"/>
    </xf>
    <xf borderId="14" fillId="0" fontId="2" numFmtId="168" xfId="0" applyAlignment="1" applyBorder="1" applyFont="1" applyNumberFormat="1">
      <alignment horizontal="center" vertical="center"/>
    </xf>
    <xf borderId="22" fillId="0" fontId="2" numFmtId="167" xfId="0" applyAlignment="1" applyBorder="1" applyFont="1" applyNumberFormat="1">
      <alignment vertical="center"/>
    </xf>
    <xf borderId="20" fillId="0" fontId="6" numFmtId="9" xfId="0" applyAlignment="1" applyBorder="1" applyFont="1" applyNumberFormat="1">
      <alignment horizontal="center" readingOrder="0" vertical="center"/>
    </xf>
    <xf borderId="0" fillId="0" fontId="2" numFmtId="169" xfId="0" applyAlignment="1" applyFont="1" applyNumberFormat="1">
      <alignment vertical="center"/>
    </xf>
    <xf borderId="14" fillId="0" fontId="2" numFmtId="0" xfId="0" applyAlignment="1" applyBorder="1" applyFont="1">
      <alignment horizontal="left" shrinkToFit="0" vertical="center" wrapText="1"/>
    </xf>
    <xf borderId="14" fillId="0" fontId="2" numFmtId="2" xfId="0" applyAlignment="1" applyBorder="1" applyFont="1" applyNumberFormat="1">
      <alignment horizontal="center" vertical="center"/>
    </xf>
    <xf borderId="14" fillId="5" fontId="2" numFmtId="0" xfId="0" applyAlignment="1" applyBorder="1" applyFill="1" applyFont="1">
      <alignment horizontal="left" vertical="center"/>
    </xf>
    <xf borderId="23" fillId="0" fontId="2" numFmtId="0" xfId="0" applyAlignment="1" applyBorder="1" applyFont="1">
      <alignment horizontal="center" vertical="center"/>
    </xf>
    <xf borderId="24" fillId="0" fontId="6" numFmtId="0" xfId="0" applyAlignment="1" applyBorder="1" applyFont="1">
      <alignment horizontal="left" vertical="center"/>
    </xf>
    <xf borderId="24" fillId="0" fontId="2" numFmtId="0" xfId="0" applyAlignment="1" applyBorder="1" applyFont="1">
      <alignment horizontal="center" vertical="center"/>
    </xf>
    <xf borderId="25" fillId="0" fontId="6" numFmtId="2" xfId="0" applyAlignment="1" applyBorder="1" applyFont="1" applyNumberFormat="1">
      <alignment horizontal="center" vertical="center"/>
    </xf>
    <xf borderId="26" fillId="0" fontId="4" numFmtId="0" xfId="0" applyBorder="1" applyFont="1"/>
    <xf borderId="19" fillId="0" fontId="2" numFmtId="167" xfId="0" applyAlignment="1" applyBorder="1" applyFont="1" applyNumberFormat="1">
      <alignment horizontal="right" vertical="center"/>
    </xf>
    <xf borderId="19" fillId="0" fontId="2" numFmtId="4" xfId="0" applyAlignment="1" applyBorder="1" applyFont="1" applyNumberFormat="1">
      <alignment horizontal="center" vertical="center"/>
    </xf>
    <xf borderId="19" fillId="0" fontId="2" numFmtId="168" xfId="0" applyAlignment="1" applyBorder="1" applyFont="1" applyNumberFormat="1">
      <alignment horizontal="center" vertical="center"/>
    </xf>
    <xf borderId="27" fillId="0" fontId="2" numFmtId="167" xfId="0" applyAlignment="1" applyBorder="1" applyFont="1" applyNumberFormat="1">
      <alignment vertical="center"/>
    </xf>
    <xf borderId="0" fillId="0" fontId="20" numFmtId="0" xfId="0" applyAlignment="1" applyFont="1">
      <alignment vertical="center"/>
    </xf>
    <xf borderId="28" fillId="3" fontId="20" numFmtId="37" xfId="0" applyAlignment="1" applyBorder="1" applyFont="1" applyNumberFormat="1">
      <alignment horizontal="left" vertical="center"/>
    </xf>
    <xf borderId="29" fillId="0" fontId="4" numFmtId="0" xfId="0" applyBorder="1" applyFont="1"/>
    <xf borderId="30" fillId="0" fontId="4" numFmtId="0" xfId="0" applyBorder="1" applyFont="1"/>
    <xf borderId="31" fillId="3" fontId="20" numFmtId="37" xfId="0" applyAlignment="1" applyBorder="1" applyFont="1" applyNumberFormat="1">
      <alignment horizontal="right" vertical="center"/>
    </xf>
    <xf borderId="32" fillId="3" fontId="20" numFmtId="170" xfId="0" applyAlignment="1" applyBorder="1" applyFont="1" applyNumberFormat="1">
      <alignment vertical="center"/>
    </xf>
    <xf borderId="20" fillId="3" fontId="20" numFmtId="37" xfId="0" applyAlignment="1" applyBorder="1" applyFont="1" applyNumberFormat="1">
      <alignment horizontal="left" vertical="center"/>
    </xf>
    <xf borderId="14" fillId="3" fontId="20" numFmtId="37" xfId="0" applyAlignment="1" applyBorder="1" applyFont="1" applyNumberFormat="1">
      <alignment horizontal="right" vertical="center"/>
    </xf>
    <xf borderId="14" fillId="3" fontId="20" numFmtId="9" xfId="0" applyAlignment="1" applyBorder="1" applyFont="1" applyNumberFormat="1">
      <alignment vertical="center"/>
    </xf>
    <xf borderId="33" fillId="0" fontId="4" numFmtId="0" xfId="0" applyBorder="1" applyFont="1"/>
    <xf borderId="34" fillId="0" fontId="4" numFmtId="0" xfId="0" applyBorder="1" applyFont="1"/>
    <xf borderId="35" fillId="0" fontId="2" numFmtId="167" xfId="0" applyAlignment="1" applyBorder="1" applyFont="1" applyNumberFormat="1">
      <alignment horizontal="center" vertical="center"/>
    </xf>
    <xf borderId="36" fillId="0" fontId="4" numFmtId="0" xfId="0" applyBorder="1" applyFont="1"/>
    <xf borderId="15" fillId="3" fontId="20" numFmtId="0" xfId="0" applyAlignment="1" applyBorder="1" applyFont="1">
      <alignment horizontal="center" shrinkToFit="0" vertical="center" wrapText="1"/>
    </xf>
    <xf borderId="20" fillId="3" fontId="6" numFmtId="0" xfId="0" applyAlignment="1" applyBorder="1" applyFont="1">
      <alignment horizontal="center" vertical="center"/>
    </xf>
    <xf borderId="37" fillId="3" fontId="6" numFmtId="0" xfId="0" applyAlignment="1" applyBorder="1" applyFont="1">
      <alignment horizontal="center" vertical="center"/>
    </xf>
    <xf borderId="20" fillId="0" fontId="2" numFmtId="0" xfId="0" applyAlignment="1" applyBorder="1" applyFont="1">
      <alignment horizontal="left" shrinkToFit="0" vertical="center" wrapText="1"/>
    </xf>
    <xf borderId="20" fillId="0" fontId="2" numFmtId="9" xfId="0" applyAlignment="1" applyBorder="1" applyFont="1" applyNumberFormat="1">
      <alignment horizontal="center" shrinkToFit="0" vertical="center" wrapText="1"/>
    </xf>
    <xf borderId="14" fillId="0" fontId="2" numFmtId="171" xfId="0" applyAlignment="1" applyBorder="1" applyFont="1" applyNumberFormat="1">
      <alignment vertical="center"/>
    </xf>
    <xf borderId="14" fillId="0" fontId="2" numFmtId="167" xfId="0" applyAlignment="1" applyBorder="1" applyFont="1" applyNumberFormat="1">
      <alignment shrinkToFit="0" vertical="center" wrapText="1"/>
    </xf>
    <xf borderId="14" fillId="0" fontId="2" numFmtId="172" xfId="0" applyAlignment="1" applyBorder="1" applyFont="1" applyNumberFormat="1">
      <alignment vertical="center"/>
    </xf>
    <xf borderId="38" fillId="4" fontId="2" numFmtId="0" xfId="0" applyAlignment="1" applyBorder="1" applyFont="1">
      <alignment horizontal="center" vertical="center"/>
    </xf>
    <xf borderId="35" fillId="0" fontId="2" numFmtId="0" xfId="0" applyAlignment="1" applyBorder="1" applyFont="1">
      <alignment horizontal="left" shrinkToFit="0" vertical="center" wrapText="1"/>
    </xf>
    <xf borderId="39" fillId="0" fontId="4" numFmtId="0" xfId="0" applyBorder="1" applyFont="1"/>
    <xf borderId="35" fillId="0" fontId="2" numFmtId="9" xfId="0" applyAlignment="1" applyBorder="1" applyFont="1" applyNumberFormat="1">
      <alignment horizontal="center" shrinkToFit="0" vertical="center" wrapText="1"/>
    </xf>
    <xf borderId="40" fillId="0" fontId="2" numFmtId="171" xfId="0" applyAlignment="1" applyBorder="1" applyFont="1" applyNumberFormat="1">
      <alignment vertical="center"/>
    </xf>
    <xf borderId="40" fillId="0" fontId="2" numFmtId="167" xfId="0" applyAlignment="1" applyBorder="1" applyFont="1" applyNumberFormat="1">
      <alignment shrinkToFit="0" vertical="center" wrapText="1"/>
    </xf>
    <xf borderId="40" fillId="0" fontId="2" numFmtId="168" xfId="0" applyAlignment="1" applyBorder="1" applyFont="1" applyNumberFormat="1">
      <alignment horizontal="center" vertical="center"/>
    </xf>
    <xf borderId="15" fillId="0" fontId="20" numFmtId="37" xfId="0" applyAlignment="1" applyBorder="1" applyFont="1" applyNumberFormat="1">
      <alignment horizontal="right" vertical="center"/>
    </xf>
    <xf borderId="14" fillId="0" fontId="6" numFmtId="37" xfId="0" applyAlignment="1" applyBorder="1" applyFont="1" applyNumberFormat="1">
      <alignment horizontal="left" vertical="center"/>
    </xf>
    <xf borderId="22" fillId="0" fontId="20" numFmtId="167" xfId="0" applyAlignment="1" applyBorder="1" applyFont="1" applyNumberFormat="1">
      <alignment vertical="center"/>
    </xf>
    <xf borderId="15" fillId="0" fontId="20" numFmtId="0" xfId="0" applyAlignment="1" applyBorder="1" applyFont="1">
      <alignment horizontal="left" vertical="center"/>
    </xf>
    <xf borderId="15" fillId="0" fontId="6" numFmtId="173" xfId="0" applyAlignment="1" applyBorder="1" applyFont="1" applyNumberFormat="1">
      <alignment vertical="center"/>
    </xf>
    <xf borderId="15" fillId="3" fontId="6" numFmtId="0" xfId="0" applyAlignment="1" applyBorder="1" applyFont="1">
      <alignment horizontal="left" shrinkToFit="0" vertical="center" wrapText="1"/>
    </xf>
    <xf borderId="41" fillId="0" fontId="4" numFmtId="0" xfId="0" applyBorder="1" applyFont="1"/>
    <xf borderId="37" fillId="3" fontId="2" numFmtId="0" xfId="0" applyAlignment="1" applyBorder="1" applyFont="1">
      <alignment shrinkToFit="0" vertical="center" wrapText="1"/>
    </xf>
    <xf borderId="42" fillId="3" fontId="2" numFmtId="0" xfId="0" applyAlignment="1" applyBorder="1" applyFont="1">
      <alignment horizontal="center" shrinkToFit="0" vertical="center" wrapText="1"/>
    </xf>
    <xf borderId="43" fillId="3" fontId="2" numFmtId="0" xfId="0" applyAlignment="1" applyBorder="1" applyFont="1">
      <alignment shrinkToFit="0" vertical="center" wrapText="1"/>
    </xf>
    <xf borderId="43" fillId="3" fontId="6" numFmtId="0" xfId="0" applyAlignment="1" applyBorder="1" applyFont="1">
      <alignment horizontal="center" shrinkToFit="0" vertical="center" wrapText="1"/>
    </xf>
    <xf borderId="22" fillId="3" fontId="6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left" shrinkToFit="0" vertical="center" wrapText="1"/>
    </xf>
    <xf borderId="16" fillId="0" fontId="2" numFmtId="0" xfId="0" applyAlignment="1" applyBorder="1" applyFont="1">
      <alignment shrinkToFit="0" vertical="center" wrapText="1"/>
    </xf>
    <xf borderId="16" fillId="0" fontId="2" numFmtId="0" xfId="0" applyAlignment="1" applyBorder="1" applyFont="1">
      <alignment horizontal="center" shrinkToFit="0" vertical="center" wrapText="1"/>
    </xf>
    <xf borderId="21" fillId="0" fontId="2" numFmtId="0" xfId="0" applyAlignment="1" applyBorder="1" applyFont="1">
      <alignment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14" fillId="0" fontId="2" numFmtId="10" xfId="0" applyAlignment="1" applyBorder="1" applyFont="1" applyNumberFormat="1">
      <alignment horizontal="center" shrinkToFit="0" vertical="center" wrapText="1"/>
    </xf>
    <xf borderId="22" fillId="0" fontId="2" numFmtId="174" xfId="0" applyAlignment="1" applyBorder="1" applyFont="1" applyNumberFormat="1">
      <alignment vertical="center"/>
    </xf>
    <xf borderId="15" fillId="0" fontId="6" numFmtId="37" xfId="0" applyAlignment="1" applyBorder="1" applyFont="1" applyNumberFormat="1">
      <alignment horizontal="left" vertical="center"/>
    </xf>
    <xf borderId="22" fillId="0" fontId="20" numFmtId="174" xfId="0" applyAlignment="1" applyBorder="1" applyFont="1" applyNumberFormat="1">
      <alignment vertical="center"/>
    </xf>
    <xf borderId="15" fillId="0" fontId="6" numFmtId="37" xfId="0" applyAlignment="1" applyBorder="1" applyFont="1" applyNumberFormat="1">
      <alignment vertical="center"/>
    </xf>
    <xf borderId="16" fillId="0" fontId="6" numFmtId="37" xfId="0" applyAlignment="1" applyBorder="1" applyFont="1" applyNumberFormat="1">
      <alignment vertical="center"/>
    </xf>
    <xf borderId="17" fillId="0" fontId="6" numFmtId="37" xfId="0" applyAlignment="1" applyBorder="1" applyFont="1" applyNumberFormat="1">
      <alignment vertical="center"/>
    </xf>
    <xf borderId="15" fillId="0" fontId="20" numFmtId="0" xfId="0" applyAlignment="1" applyBorder="1" applyFont="1">
      <alignment vertical="center"/>
    </xf>
    <xf borderId="0" fillId="0" fontId="2" numFmtId="171" xfId="0" applyAlignment="1" applyFont="1" applyNumberFormat="1">
      <alignment vertical="center"/>
    </xf>
    <xf borderId="0" fillId="0" fontId="2" numFmtId="9" xfId="0" applyAlignment="1" applyFont="1" applyNumberFormat="1">
      <alignment vertical="center"/>
    </xf>
    <xf borderId="15" fillId="3" fontId="6" numFmtId="0" xfId="0" applyAlignment="1" applyBorder="1" applyFont="1">
      <alignment horizontal="center" vertical="center"/>
    </xf>
    <xf borderId="14" fillId="3" fontId="6" numFmtId="0" xfId="0" applyAlignment="1" applyBorder="1" applyFont="1">
      <alignment horizontal="center" vertical="center"/>
    </xf>
    <xf borderId="44" fillId="3" fontId="6" numFmtId="0" xfId="0" applyAlignment="1" applyBorder="1" applyFont="1">
      <alignment horizontal="center" vertical="center"/>
    </xf>
    <xf borderId="45" fillId="0" fontId="6" numFmtId="0" xfId="0" applyAlignment="1" applyBorder="1" applyFont="1">
      <alignment horizontal="center" shrinkToFit="0" vertical="center" wrapText="1"/>
    </xf>
    <xf borderId="14" fillId="0" fontId="2" numFmtId="167" xfId="0" applyAlignment="1" applyBorder="1" applyFont="1" applyNumberFormat="1">
      <alignment horizontal="right" shrinkToFit="0" vertical="center" wrapText="1"/>
    </xf>
    <xf borderId="20" fillId="0" fontId="2" numFmtId="175" xfId="0" applyAlignment="1" applyBorder="1" applyFont="1" applyNumberFormat="1">
      <alignment horizontal="center" readingOrder="0" shrinkToFit="0" vertical="center" wrapText="1"/>
    </xf>
    <xf borderId="14" fillId="0" fontId="2" numFmtId="169" xfId="0" applyAlignment="1" applyBorder="1" applyFont="1" applyNumberFormat="1">
      <alignment vertical="center"/>
    </xf>
    <xf borderId="46" fillId="0" fontId="4" numFmtId="0" xfId="0" applyBorder="1" applyFont="1"/>
    <xf borderId="21" fillId="0" fontId="2" numFmtId="0" xfId="0" applyAlignment="1" applyBorder="1" applyFont="1">
      <alignment readingOrder="0" shrinkToFit="0" vertical="center" wrapText="1"/>
    </xf>
    <xf borderId="14" fillId="0" fontId="2" numFmtId="0" xfId="0" applyAlignment="1" applyBorder="1" applyFont="1">
      <alignment shrinkToFit="0" vertical="center" wrapText="1"/>
    </xf>
    <xf borderId="19" fillId="0" fontId="2" numFmtId="0" xfId="0" applyAlignment="1" applyBorder="1" applyFont="1">
      <alignment shrinkToFit="0" vertical="center" wrapText="1"/>
    </xf>
    <xf borderId="18" fillId="0" fontId="6" numFmtId="0" xfId="0" applyAlignment="1" applyBorder="1" applyFont="1">
      <alignment horizontal="center" shrinkToFit="0" vertical="center" wrapText="1"/>
    </xf>
    <xf borderId="20" fillId="0" fontId="2" numFmtId="9" xfId="0" applyAlignment="1" applyBorder="1" applyFont="1" applyNumberFormat="1">
      <alignment horizontal="center" readingOrder="0" shrinkToFit="0" vertical="center" wrapText="1"/>
    </xf>
    <xf borderId="14" fillId="0" fontId="2" numFmtId="175" xfId="0" applyAlignment="1" applyBorder="1" applyFont="1" applyNumberFormat="1">
      <alignment horizontal="center" shrinkToFit="0" vertical="center" wrapText="1"/>
    </xf>
    <xf borderId="22" fillId="0" fontId="2" numFmtId="167" xfId="0" applyAlignment="1" applyBorder="1" applyFont="1" applyNumberFormat="1">
      <alignment horizontal="right" shrinkToFit="0" vertical="center" wrapText="1"/>
    </xf>
    <xf borderId="0" fillId="0" fontId="2" numFmtId="0" xfId="0" applyFont="1"/>
    <xf borderId="15" fillId="0" fontId="2" numFmtId="0" xfId="0" applyAlignment="1" applyBorder="1" applyFont="1">
      <alignment horizontal="center" shrinkToFit="0" vertical="center" wrapText="1"/>
    </xf>
    <xf borderId="15" fillId="0" fontId="20" numFmtId="0" xfId="0" applyAlignment="1" applyBorder="1" applyFont="1">
      <alignment horizontal="left" shrinkToFit="0" vertical="center" wrapText="1"/>
    </xf>
    <xf borderId="14" fillId="0" fontId="20" numFmtId="0" xfId="0" applyAlignment="1" applyBorder="1" applyFont="1">
      <alignment horizontal="left" shrinkToFit="0" vertical="center" wrapText="1"/>
    </xf>
    <xf borderId="22" fillId="0" fontId="20" numFmtId="170" xfId="0" applyAlignment="1" applyBorder="1" applyFont="1" applyNumberFormat="1">
      <alignment vertical="center"/>
    </xf>
    <xf borderId="24" fillId="0" fontId="4" numFmtId="0" xfId="0" applyBorder="1" applyFont="1"/>
    <xf borderId="47" fillId="0" fontId="4" numFmtId="0" xfId="0" applyBorder="1" applyFont="1"/>
    <xf borderId="0" fillId="0" fontId="2" numFmtId="174" xfId="0" applyAlignment="1" applyFont="1" applyNumberFormat="1">
      <alignment vertical="center"/>
    </xf>
    <xf borderId="28" fillId="3" fontId="20" numFmtId="0" xfId="0" applyAlignment="1" applyBorder="1" applyFont="1">
      <alignment horizontal="right" vertical="center"/>
    </xf>
    <xf borderId="31" fillId="3" fontId="20" numFmtId="0" xfId="0" applyAlignment="1" applyBorder="1" applyFont="1">
      <alignment horizontal="left" vertical="center"/>
    </xf>
    <xf borderId="28" fillId="3" fontId="20" numFmtId="0" xfId="0" applyAlignment="1" applyBorder="1" applyFont="1">
      <alignment horizontal="left" vertical="center"/>
    </xf>
    <xf borderId="13" fillId="3" fontId="20" numFmtId="0" xfId="0" applyAlignment="1" applyBorder="1" applyFont="1">
      <alignment horizontal="left" vertical="center"/>
    </xf>
    <xf borderId="4" fillId="0" fontId="6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5" fillId="0" fontId="6" numFmtId="10" xfId="0" applyAlignment="1" applyBorder="1" applyFont="1" applyNumberFormat="1">
      <alignment vertical="center"/>
    </xf>
    <xf borderId="0" fillId="0" fontId="20" numFmtId="176" xfId="0" applyAlignment="1" applyFont="1" applyNumberFormat="1">
      <alignment vertical="center"/>
    </xf>
    <xf borderId="48" fillId="3" fontId="20" numFmtId="0" xfId="0" applyAlignment="1" applyBorder="1" applyFont="1">
      <alignment vertical="center"/>
    </xf>
    <xf borderId="49" fillId="3" fontId="2" numFmtId="0" xfId="0" applyAlignment="1" applyBorder="1" applyFont="1">
      <alignment vertical="center"/>
    </xf>
    <xf borderId="50" fillId="3" fontId="2" numFmtId="0" xfId="0" applyAlignment="1" applyBorder="1" applyFont="1">
      <alignment vertical="center"/>
    </xf>
    <xf borderId="51" fillId="3" fontId="20" numFmtId="177" xfId="0" applyAlignment="1" applyBorder="1" applyFont="1" applyNumberFormat="1">
      <alignment vertical="center"/>
    </xf>
    <xf borderId="4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31" fillId="3" fontId="6" numFmtId="0" xfId="0" applyAlignment="1" applyBorder="1" applyFont="1">
      <alignment horizontal="left" vertical="center"/>
    </xf>
    <xf borderId="32" fillId="3" fontId="3" numFmtId="9" xfId="0" applyAlignment="1" applyBorder="1" applyFont="1" applyNumberFormat="1">
      <alignment horizontal="right" vertical="center"/>
    </xf>
    <xf borderId="52" fillId="3" fontId="20" numFmtId="0" xfId="0" applyAlignment="1" applyBorder="1" applyFont="1">
      <alignment horizontal="left" vertical="center"/>
    </xf>
    <xf borderId="53" fillId="0" fontId="4" numFmtId="0" xfId="0" applyBorder="1" applyFont="1"/>
    <xf borderId="54" fillId="0" fontId="4" numFmtId="0" xfId="0" applyBorder="1" applyFont="1"/>
    <xf borderId="55" fillId="3" fontId="6" numFmtId="0" xfId="0" applyAlignment="1" applyBorder="1" applyFont="1">
      <alignment horizontal="left" vertical="center"/>
    </xf>
    <xf borderId="56" fillId="3" fontId="3" numFmtId="10" xfId="0" applyAlignment="1" applyBorder="1" applyFont="1" applyNumberFormat="1">
      <alignment vertical="center"/>
    </xf>
    <xf borderId="57" fillId="3" fontId="20" numFmtId="0" xfId="0" applyAlignment="1" applyBorder="1" applyFont="1">
      <alignment horizontal="left" vertical="center"/>
    </xf>
    <xf borderId="58" fillId="0" fontId="4" numFmtId="0" xfId="0" applyBorder="1" applyFont="1"/>
    <xf borderId="59" fillId="3" fontId="6" numFmtId="0" xfId="0" applyAlignment="1" applyBorder="1" applyFont="1">
      <alignment horizontal="left" vertical="center"/>
    </xf>
    <xf borderId="60" fillId="3" fontId="3" numFmtId="10" xfId="0" applyAlignment="1" applyBorder="1" applyFont="1" applyNumberFormat="1">
      <alignment vertical="center"/>
    </xf>
    <xf borderId="32" fillId="3" fontId="3" numFmtId="9" xfId="0" applyAlignment="1" applyBorder="1" applyFont="1" applyNumberFormat="1">
      <alignment vertical="center"/>
    </xf>
    <xf borderId="0" fillId="0" fontId="6" numFmtId="174" xfId="0" applyAlignment="1" applyFont="1" applyNumberFormat="1">
      <alignment vertical="center"/>
    </xf>
    <xf borderId="0" fillId="0" fontId="1" numFmtId="174" xfId="0" applyAlignment="1" applyFont="1" applyNumberFormat="1">
      <alignment vertical="center"/>
    </xf>
    <xf borderId="0" fillId="0" fontId="1" numFmtId="9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8.75"/>
    <col customWidth="1" min="3" max="3" width="54.75"/>
    <col customWidth="1" min="5" max="5" width="15.63"/>
    <col customWidth="1" min="6" max="6" width="3.25"/>
    <col customWidth="1" min="7" max="7" width="20.88"/>
    <col customWidth="1" min="8" max="9" width="18.13"/>
    <col customWidth="1" min="10" max="10" width="22.13"/>
    <col customWidth="1" min="11" max="11" width="14.13"/>
    <col customWidth="1" min="12" max="12" width="20.13"/>
    <col customWidth="1" min="13" max="13" width="19.0"/>
    <col customWidth="1" min="14" max="46" width="11.38"/>
  </cols>
  <sheetData>
    <row r="1" ht="7.5" customHeight="1">
      <c r="A1" s="1"/>
      <c r="B1" s="2"/>
      <c r="C1" s="3"/>
      <c r="D1" s="3"/>
      <c r="E1" s="3"/>
      <c r="F1" s="3"/>
      <c r="G1" s="3"/>
      <c r="H1" s="3"/>
      <c r="I1" s="3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ht="12.75" customHeight="1">
      <c r="A2" s="5"/>
      <c r="B2" s="6" t="s">
        <v>0</v>
      </c>
      <c r="J2" s="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ht="12.75" customHeight="1">
      <c r="A3" s="5"/>
      <c r="B3" s="8" t="s">
        <v>1</v>
      </c>
      <c r="J3" s="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ht="9.0" customHeight="1">
      <c r="A4" s="5"/>
      <c r="B4" s="9"/>
      <c r="C4" s="10"/>
      <c r="D4" s="11"/>
      <c r="E4" s="12"/>
      <c r="F4" s="11"/>
      <c r="G4" s="11"/>
      <c r="H4" s="12"/>
      <c r="I4" s="12"/>
      <c r="J4" s="1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ht="15.0" customHeight="1">
      <c r="A5" s="5"/>
      <c r="B5" s="14" t="s">
        <v>2</v>
      </c>
      <c r="D5" s="15"/>
      <c r="F5" s="16"/>
      <c r="G5" s="17"/>
      <c r="H5" s="18"/>
      <c r="I5" s="18"/>
      <c r="J5" s="1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ht="15.0" customHeight="1">
      <c r="A6" s="5"/>
      <c r="B6" s="20" t="s">
        <v>3</v>
      </c>
      <c r="C6" s="21"/>
      <c r="D6" s="21"/>
      <c r="E6" s="21"/>
      <c r="F6" s="21"/>
      <c r="G6" s="21"/>
      <c r="H6" s="21"/>
      <c r="I6" s="21"/>
      <c r="J6" s="2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ht="15.0" customHeight="1">
      <c r="A7" s="5"/>
      <c r="B7" s="23"/>
      <c r="J7" s="7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ht="10.5" customHeight="1">
      <c r="A8" s="5"/>
      <c r="B8" s="24"/>
      <c r="C8" s="12"/>
      <c r="D8" s="12"/>
      <c r="E8" s="12"/>
      <c r="F8" s="12"/>
      <c r="G8" s="12"/>
      <c r="H8" s="12"/>
      <c r="I8" s="12"/>
      <c r="J8" s="1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ht="18.0" customHeight="1">
      <c r="A9" s="5"/>
      <c r="B9" s="25" t="s">
        <v>4</v>
      </c>
      <c r="C9" s="26"/>
      <c r="D9" s="27">
        <v>12.0</v>
      </c>
      <c r="E9" s="28" t="s">
        <v>5</v>
      </c>
      <c r="F9" s="16"/>
      <c r="G9" s="29"/>
      <c r="I9" s="30"/>
      <c r="J9" s="31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ht="11.25" customHeight="1">
      <c r="A10" s="5"/>
      <c r="B10" s="32"/>
      <c r="C10" s="33"/>
      <c r="D10" s="33"/>
      <c r="E10" s="34"/>
      <c r="F10" s="33"/>
      <c r="G10" s="35"/>
      <c r="H10" s="36"/>
      <c r="I10" s="33"/>
      <c r="J10" s="37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ht="11.25" customHeight="1">
      <c r="A11" s="5"/>
      <c r="B11" s="32"/>
      <c r="C11" s="33"/>
      <c r="D11" s="33"/>
      <c r="E11" s="34"/>
      <c r="F11" s="33"/>
      <c r="G11" s="35"/>
      <c r="H11" s="36"/>
      <c r="I11" s="33"/>
      <c r="J11" s="37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ht="16.5" customHeight="1">
      <c r="A12" s="17"/>
      <c r="B12" s="38" t="s">
        <v>6</v>
      </c>
      <c r="C12" s="38"/>
      <c r="D12" s="38" t="s">
        <v>7</v>
      </c>
      <c r="E12" s="39">
        <v>6.60352637E8</v>
      </c>
      <c r="F12" s="40"/>
      <c r="G12" s="35"/>
      <c r="H12" s="41"/>
      <c r="I12" s="33"/>
      <c r="J12" s="3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>
      <c r="A13" s="5"/>
      <c r="B13" s="42" t="s">
        <v>8</v>
      </c>
      <c r="C13" s="43"/>
      <c r="D13" s="44">
        <v>0.24</v>
      </c>
      <c r="E13" s="45">
        <f>+E12*D13</f>
        <v>158484632.9</v>
      </c>
      <c r="G13" s="35"/>
      <c r="H13" s="36"/>
      <c r="I13" s="33"/>
      <c r="J13" s="37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>
      <c r="A14" s="5"/>
      <c r="B14" s="42" t="s">
        <v>9</v>
      </c>
      <c r="C14" s="43"/>
      <c r="D14" s="46">
        <v>0.01</v>
      </c>
      <c r="E14" s="45">
        <f>+E12*D14</f>
        <v>6603526.37</v>
      </c>
      <c r="G14" s="35"/>
      <c r="H14" s="36"/>
      <c r="I14" s="33"/>
      <c r="J14" s="3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>
      <c r="A15" s="5"/>
      <c r="B15" s="42" t="s">
        <v>10</v>
      </c>
      <c r="C15" s="43"/>
      <c r="D15" s="46">
        <v>0.05</v>
      </c>
      <c r="E15" s="45">
        <f>+E12*D15</f>
        <v>33017631.85</v>
      </c>
      <c r="G15" s="35"/>
      <c r="H15" s="36"/>
      <c r="I15" s="33"/>
      <c r="J15" s="37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>
      <c r="A16" s="17"/>
      <c r="B16" s="47" t="s">
        <v>11</v>
      </c>
      <c r="C16" s="48"/>
      <c r="D16" s="49"/>
      <c r="E16" s="50">
        <f>+E12+E13+E14+E15</f>
        <v>858458428.1</v>
      </c>
      <c r="F16" s="40"/>
      <c r="G16" s="35"/>
      <c r="H16" s="41"/>
      <c r="I16" s="33"/>
      <c r="J16" s="3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>
      <c r="A17" s="5"/>
      <c r="B17" s="51" t="s">
        <v>12</v>
      </c>
      <c r="C17" s="43"/>
      <c r="D17" s="46">
        <v>0.19</v>
      </c>
      <c r="E17" s="52">
        <f>+E15*0.19</f>
        <v>6273350.052</v>
      </c>
      <c r="G17" s="53"/>
      <c r="H17" s="36"/>
      <c r="I17" s="33"/>
      <c r="J17" s="37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ht="16.5" customHeight="1">
      <c r="A18" s="5"/>
      <c r="B18" s="54" t="s">
        <v>13</v>
      </c>
      <c r="C18" s="55"/>
      <c r="D18" s="56" t="s">
        <v>14</v>
      </c>
      <c r="E18" s="57">
        <f>+E16+E17</f>
        <v>864731778.2</v>
      </c>
      <c r="G18" s="35"/>
      <c r="H18" s="36"/>
      <c r="I18" s="33"/>
      <c r="J18" s="37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ht="11.25" customHeight="1">
      <c r="A19" s="5"/>
      <c r="B19" s="58"/>
      <c r="C19" s="58"/>
      <c r="D19" s="58"/>
      <c r="E19" s="58"/>
      <c r="G19" s="35"/>
      <c r="H19" s="36"/>
      <c r="I19" s="33"/>
      <c r="J19" s="3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ht="11.25" customHeight="1">
      <c r="A20" s="59"/>
      <c r="B20" s="60"/>
      <c r="C20" s="61"/>
      <c r="D20" s="61"/>
      <c r="E20" s="62"/>
      <c r="F20" s="61"/>
      <c r="G20" s="63"/>
      <c r="H20" s="64"/>
      <c r="I20" s="61"/>
      <c r="J20" s="65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</row>
    <row r="21" ht="10.5" customHeight="1">
      <c r="A21" s="5"/>
      <c r="B21" s="66"/>
      <c r="C21" s="17"/>
      <c r="D21" s="67"/>
      <c r="E21" s="17"/>
      <c r="F21" s="17"/>
      <c r="G21" s="5"/>
      <c r="H21" s="5"/>
      <c r="I21" s="5"/>
      <c r="J21" s="19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ht="15.75" customHeight="1">
      <c r="A22" s="17"/>
      <c r="B22" s="68" t="s">
        <v>15</v>
      </c>
      <c r="C22" s="69"/>
      <c r="D22" s="69"/>
      <c r="E22" s="69"/>
      <c r="F22" s="69"/>
      <c r="G22" s="69"/>
      <c r="H22" s="69"/>
      <c r="I22" s="69"/>
      <c r="J22" s="70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</row>
    <row r="23" ht="12.75" customHeight="1">
      <c r="A23" s="71"/>
      <c r="B23" s="72" t="s">
        <v>16</v>
      </c>
      <c r="C23" s="69"/>
      <c r="D23" s="69"/>
      <c r="E23" s="69"/>
      <c r="F23" s="69"/>
      <c r="G23" s="69"/>
      <c r="H23" s="69"/>
      <c r="I23" s="69"/>
      <c r="J23" s="70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</row>
    <row r="24" ht="24.75" customHeight="1">
      <c r="A24" s="71"/>
      <c r="B24" s="73" t="s">
        <v>17</v>
      </c>
      <c r="C24" s="74" t="s">
        <v>18</v>
      </c>
      <c r="D24" s="74" t="s">
        <v>19</v>
      </c>
      <c r="E24" s="75" t="s">
        <v>20</v>
      </c>
      <c r="F24" s="76"/>
      <c r="G24" s="77" t="s">
        <v>21</v>
      </c>
      <c r="H24" s="77" t="s">
        <v>22</v>
      </c>
      <c r="I24" s="77" t="s">
        <v>23</v>
      </c>
      <c r="J24" s="78" t="s">
        <v>24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</row>
    <row r="25" ht="10.5" customHeight="1">
      <c r="A25" s="71"/>
      <c r="B25" s="79" t="s">
        <v>25</v>
      </c>
      <c r="C25" s="80"/>
      <c r="D25" s="80"/>
      <c r="E25" s="81" t="s">
        <v>26</v>
      </c>
      <c r="F25" s="76"/>
      <c r="G25" s="82" t="s">
        <v>27</v>
      </c>
      <c r="H25" s="82" t="s">
        <v>28</v>
      </c>
      <c r="I25" s="82" t="s">
        <v>29</v>
      </c>
      <c r="J25" s="83" t="s">
        <v>30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</row>
    <row r="26" ht="10.5" customHeight="1">
      <c r="A26" s="71"/>
      <c r="B26" s="84" t="s">
        <v>31</v>
      </c>
      <c r="C26" s="69"/>
      <c r="D26" s="69"/>
      <c r="E26" s="69"/>
      <c r="F26" s="69"/>
      <c r="G26" s="69"/>
      <c r="H26" s="69"/>
      <c r="I26" s="69"/>
      <c r="J26" s="70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</row>
    <row r="27" ht="10.5" customHeight="1">
      <c r="A27" s="5"/>
      <c r="B27" s="85">
        <v>1.0</v>
      </c>
      <c r="C27" s="86" t="s">
        <v>32</v>
      </c>
      <c r="D27" s="87">
        <v>18.0</v>
      </c>
      <c r="E27" s="88">
        <v>0.3</v>
      </c>
      <c r="F27" s="76"/>
      <c r="G27" s="89">
        <v>6250000.0</v>
      </c>
      <c r="H27" s="90">
        <v>1.4</v>
      </c>
      <c r="I27" s="91">
        <f>D9</f>
        <v>12</v>
      </c>
      <c r="J27" s="92">
        <f t="shared" ref="J27:J28" si="1">+I27*H27*G27*E27</f>
        <v>31500000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ht="10.5" customHeight="1">
      <c r="A28" s="5"/>
      <c r="B28" s="85">
        <v>1.0</v>
      </c>
      <c r="C28" s="86" t="s">
        <v>33</v>
      </c>
      <c r="D28" s="87">
        <v>13.0</v>
      </c>
      <c r="E28" s="93">
        <v>0.9</v>
      </c>
      <c r="F28" s="76"/>
      <c r="G28" s="89">
        <v>4000000.0</v>
      </c>
      <c r="H28" s="90">
        <v>1.4</v>
      </c>
      <c r="I28" s="91">
        <f>D9</f>
        <v>12</v>
      </c>
      <c r="J28" s="92">
        <f t="shared" si="1"/>
        <v>60480000</v>
      </c>
      <c r="K28" s="5"/>
      <c r="L28" s="9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ht="10.5" customHeight="1">
      <c r="A29" s="5"/>
      <c r="B29" s="85"/>
      <c r="C29" s="95"/>
      <c r="D29" s="87"/>
      <c r="E29" s="88"/>
      <c r="F29" s="76"/>
      <c r="G29" s="89"/>
      <c r="H29" s="90"/>
      <c r="I29" s="91"/>
      <c r="J29" s="9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ht="10.5" customHeight="1">
      <c r="A30" s="5"/>
      <c r="B30" s="85"/>
      <c r="C30" s="86"/>
      <c r="D30" s="87"/>
      <c r="E30" s="88"/>
      <c r="F30" s="76"/>
      <c r="G30" s="89"/>
      <c r="H30" s="96"/>
      <c r="I30" s="91"/>
      <c r="J30" s="9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ht="10.5" customHeight="1">
      <c r="A31" s="5"/>
      <c r="B31" s="85"/>
      <c r="C31" s="95"/>
      <c r="D31" s="87"/>
      <c r="E31" s="88"/>
      <c r="F31" s="76"/>
      <c r="G31" s="89"/>
      <c r="H31" s="90"/>
      <c r="I31" s="91"/>
      <c r="J31" s="9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ht="18.75" customHeight="1">
      <c r="A32" s="71"/>
      <c r="B32" s="84" t="s">
        <v>34</v>
      </c>
      <c r="C32" s="69"/>
      <c r="D32" s="69"/>
      <c r="E32" s="69"/>
      <c r="F32" s="69"/>
      <c r="G32" s="69"/>
      <c r="H32" s="69"/>
      <c r="I32" s="69"/>
      <c r="J32" s="70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</row>
    <row r="33" ht="21.0" customHeight="1">
      <c r="A33" s="5"/>
      <c r="B33" s="85">
        <v>1.0</v>
      </c>
      <c r="C33" s="97" t="s">
        <v>35</v>
      </c>
      <c r="D33" s="87">
        <v>8.0</v>
      </c>
      <c r="E33" s="88">
        <v>0.4</v>
      </c>
      <c r="F33" s="76"/>
      <c r="G33" s="89">
        <v>2500000.0</v>
      </c>
      <c r="H33" s="90">
        <v>1.48</v>
      </c>
      <c r="I33" s="91">
        <f>D9</f>
        <v>12</v>
      </c>
      <c r="J33" s="92">
        <f>+I33*H33*G33*E33</f>
        <v>17760000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ht="17.25" customHeight="1">
      <c r="A34" s="71"/>
      <c r="B34" s="84" t="s">
        <v>36</v>
      </c>
      <c r="C34" s="69"/>
      <c r="D34" s="69"/>
      <c r="E34" s="69"/>
      <c r="F34" s="69"/>
      <c r="G34" s="69"/>
      <c r="H34" s="69"/>
      <c r="I34" s="69"/>
      <c r="J34" s="70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</row>
    <row r="35" ht="18.0" customHeight="1">
      <c r="A35" s="5"/>
      <c r="B35" s="85">
        <v>1.0</v>
      </c>
      <c r="C35" s="86" t="s">
        <v>37</v>
      </c>
      <c r="D35" s="87">
        <v>2.0</v>
      </c>
      <c r="E35" s="88">
        <v>0.05</v>
      </c>
      <c r="F35" s="76"/>
      <c r="G35" s="89">
        <v>1550000.0</v>
      </c>
      <c r="H35" s="90">
        <v>1.48</v>
      </c>
      <c r="I35" s="91">
        <f>D9</f>
        <v>12</v>
      </c>
      <c r="J35" s="92">
        <f>+I35*H35*G35*E35</f>
        <v>1376400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ht="18.0" customHeight="1">
      <c r="A36" s="5"/>
      <c r="B36" s="85"/>
      <c r="C36" s="86"/>
      <c r="D36" s="87"/>
      <c r="E36" s="88"/>
      <c r="F36" s="76"/>
      <c r="G36" s="89"/>
      <c r="H36" s="90"/>
      <c r="I36" s="91"/>
      <c r="J36" s="9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ht="10.5" customHeight="1">
      <c r="A37" s="5"/>
      <c r="B37" s="85"/>
      <c r="C37" s="86"/>
      <c r="D37" s="87"/>
      <c r="E37" s="88"/>
      <c r="F37" s="76"/>
      <c r="G37" s="89"/>
      <c r="H37" s="90"/>
      <c r="I37" s="91"/>
      <c r="J37" s="9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ht="10.5" customHeight="1">
      <c r="A38" s="5"/>
      <c r="B38" s="98"/>
      <c r="C38" s="99"/>
      <c r="D38" s="100"/>
      <c r="E38" s="101"/>
      <c r="F38" s="102"/>
      <c r="G38" s="103"/>
      <c r="H38" s="104"/>
      <c r="I38" s="105"/>
      <c r="J38" s="10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ht="33.75" customHeight="1">
      <c r="A39" s="107"/>
      <c r="B39" s="108" t="s">
        <v>38</v>
      </c>
      <c r="C39" s="109"/>
      <c r="D39" s="109"/>
      <c r="E39" s="109"/>
      <c r="F39" s="109"/>
      <c r="G39" s="109"/>
      <c r="H39" s="110"/>
      <c r="I39" s="111"/>
      <c r="J39" s="112">
        <f>+J27+J28+J29+J30+J31+J33+J35+J36+J37</f>
        <v>111116400</v>
      </c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</row>
    <row r="40" ht="46.5" customHeight="1">
      <c r="A40" s="5"/>
      <c r="B40" s="113" t="s">
        <v>39</v>
      </c>
      <c r="C40" s="69"/>
      <c r="D40" s="69"/>
      <c r="E40" s="69"/>
      <c r="F40" s="69"/>
      <c r="G40" s="69"/>
      <c r="H40" s="76"/>
      <c r="I40" s="114"/>
      <c r="J40" s="115">
        <f>J39/E18</f>
        <v>0.128498111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ht="23.25" customHeight="1">
      <c r="A41" s="5"/>
      <c r="B41" s="25"/>
      <c r="C41" s="116"/>
      <c r="D41" s="116"/>
      <c r="E41" s="116"/>
      <c r="F41" s="116"/>
      <c r="G41" s="116"/>
      <c r="H41" s="116"/>
      <c r="I41" s="116"/>
      <c r="J41" s="117"/>
      <c r="K41" s="5"/>
      <c r="L41" s="5"/>
      <c r="M41" s="118"/>
      <c r="N41" s="119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ht="23.25" customHeight="1">
      <c r="A42" s="71"/>
      <c r="B42" s="120" t="s">
        <v>40</v>
      </c>
      <c r="C42" s="69"/>
      <c r="D42" s="69"/>
      <c r="E42" s="69"/>
      <c r="F42" s="69"/>
      <c r="G42" s="69"/>
      <c r="H42" s="69"/>
      <c r="I42" s="69"/>
      <c r="J42" s="70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</row>
    <row r="43" ht="12.75" customHeight="1">
      <c r="A43" s="18"/>
      <c r="B43" s="73" t="s">
        <v>17</v>
      </c>
      <c r="C43" s="121" t="s">
        <v>41</v>
      </c>
      <c r="D43" s="76"/>
      <c r="E43" s="121" t="s">
        <v>42</v>
      </c>
      <c r="F43" s="76"/>
      <c r="G43" s="77" t="s">
        <v>43</v>
      </c>
      <c r="H43" s="77"/>
      <c r="I43" s="77" t="s">
        <v>23</v>
      </c>
      <c r="J43" s="78" t="s">
        <v>44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10.5" customHeight="1">
      <c r="A44" s="71"/>
      <c r="B44" s="79" t="s">
        <v>25</v>
      </c>
      <c r="C44" s="122"/>
      <c r="D44" s="122"/>
      <c r="E44" s="81" t="s">
        <v>26</v>
      </c>
      <c r="F44" s="76"/>
      <c r="G44" s="82" t="s">
        <v>27</v>
      </c>
      <c r="H44" s="82"/>
      <c r="I44" s="82" t="s">
        <v>28</v>
      </c>
      <c r="J44" s="83" t="s">
        <v>45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</row>
    <row r="45" ht="10.5" customHeight="1">
      <c r="A45" s="71"/>
      <c r="B45" s="84"/>
      <c r="C45" s="69"/>
      <c r="D45" s="69"/>
      <c r="E45" s="69"/>
      <c r="F45" s="69"/>
      <c r="G45" s="69"/>
      <c r="H45" s="69"/>
      <c r="I45" s="69"/>
      <c r="J45" s="70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</row>
    <row r="46" ht="11.25" customHeight="1">
      <c r="A46" s="5"/>
      <c r="B46" s="85">
        <v>1.0</v>
      </c>
      <c r="C46" s="123" t="s">
        <v>46</v>
      </c>
      <c r="D46" s="76"/>
      <c r="E46" s="124">
        <v>1.0</v>
      </c>
      <c r="F46" s="76"/>
      <c r="G46" s="125">
        <v>100000.0</v>
      </c>
      <c r="H46" s="126"/>
      <c r="I46" s="91">
        <v>12.0</v>
      </c>
      <c r="J46" s="127">
        <f t="shared" ref="J46:J47" si="2">G46*I46</f>
        <v>1200000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ht="12.75" customHeight="1">
      <c r="A47" s="5"/>
      <c r="B47" s="128">
        <v>1.0</v>
      </c>
      <c r="C47" s="129" t="s">
        <v>47</v>
      </c>
      <c r="D47" s="130"/>
      <c r="E47" s="131">
        <v>1.0</v>
      </c>
      <c r="F47" s="130"/>
      <c r="G47" s="132">
        <v>100000.0</v>
      </c>
      <c r="H47" s="133"/>
      <c r="I47" s="134">
        <v>12.0</v>
      </c>
      <c r="J47" s="127">
        <f t="shared" si="2"/>
        <v>1200000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ht="12.75" customHeight="1">
      <c r="A48" s="5"/>
      <c r="B48" s="135" t="s">
        <v>48</v>
      </c>
      <c r="C48" s="69"/>
      <c r="D48" s="69"/>
      <c r="E48" s="69"/>
      <c r="F48" s="69"/>
      <c r="G48" s="69"/>
      <c r="H48" s="76"/>
      <c r="I48" s="136"/>
      <c r="J48" s="137">
        <f>SUM(J46:J47)</f>
        <v>2400000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ht="24.0" customHeight="1">
      <c r="A49" s="5"/>
      <c r="B49" s="113" t="s">
        <v>49</v>
      </c>
      <c r="C49" s="69"/>
      <c r="D49" s="69"/>
      <c r="E49" s="69"/>
      <c r="F49" s="69"/>
      <c r="G49" s="69"/>
      <c r="H49" s="76"/>
      <c r="I49" s="114"/>
      <c r="J49" s="115">
        <f>J48/E18</f>
        <v>0.002775427087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ht="10.5" customHeight="1">
      <c r="A50" s="5"/>
      <c r="B50" s="84"/>
      <c r="C50" s="69"/>
      <c r="D50" s="69"/>
      <c r="E50" s="69"/>
      <c r="F50" s="69"/>
      <c r="G50" s="69"/>
      <c r="H50" s="69"/>
      <c r="I50" s="69"/>
      <c r="J50" s="70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ht="24.75" customHeight="1">
      <c r="A51" s="5"/>
      <c r="B51" s="138" t="s">
        <v>50</v>
      </c>
      <c r="C51" s="69"/>
      <c r="D51" s="69"/>
      <c r="E51" s="69"/>
      <c r="F51" s="69"/>
      <c r="G51" s="69"/>
      <c r="H51" s="69"/>
      <c r="I51" s="69"/>
      <c r="J51" s="7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ht="30.75" customHeight="1">
      <c r="A52" s="5"/>
      <c r="B52" s="139" t="s">
        <v>51</v>
      </c>
      <c r="C52" s="69"/>
      <c r="D52" s="69"/>
      <c r="E52" s="69"/>
      <c r="F52" s="69"/>
      <c r="G52" s="69"/>
      <c r="H52" s="69"/>
      <c r="I52" s="69"/>
      <c r="J52" s="70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ht="10.5" customHeight="1">
      <c r="A53" s="5"/>
      <c r="B53" s="140" t="s">
        <v>52</v>
      </c>
      <c r="C53" s="141"/>
      <c r="D53" s="142"/>
      <c r="E53" s="143"/>
      <c r="F53" s="141"/>
      <c r="G53" s="144"/>
      <c r="H53" s="145" t="s">
        <v>53</v>
      </c>
      <c r="I53" s="145"/>
      <c r="J53" s="146" t="s">
        <v>44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ht="25.5" customHeight="1">
      <c r="A54" s="5"/>
      <c r="B54" s="147" t="s">
        <v>54</v>
      </c>
      <c r="C54" s="69"/>
      <c r="D54" s="148"/>
      <c r="E54" s="149"/>
      <c r="F54" s="69"/>
      <c r="G54" s="150"/>
      <c r="H54" s="151" t="s">
        <v>55</v>
      </c>
      <c r="I54" s="152"/>
      <c r="J54" s="153">
        <f>+E16*11.04/1000</f>
        <v>9477381.046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ht="17.25" customHeight="1">
      <c r="A55" s="16"/>
      <c r="B55" s="147" t="s">
        <v>56</v>
      </c>
      <c r="C55" s="69"/>
      <c r="D55" s="148"/>
      <c r="E55" s="149"/>
      <c r="F55" s="69"/>
      <c r="G55" s="150"/>
      <c r="H55" s="152">
        <v>0.02</v>
      </c>
      <c r="I55" s="152"/>
      <c r="J55" s="153">
        <f>+E16*0.02</f>
        <v>17169168.56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</row>
    <row r="56" ht="20.25" customHeight="1">
      <c r="A56" s="16"/>
      <c r="B56" s="147" t="s">
        <v>57</v>
      </c>
      <c r="C56" s="69"/>
      <c r="D56" s="148"/>
      <c r="E56" s="149"/>
      <c r="F56" s="69"/>
      <c r="G56" s="150"/>
      <c r="H56" s="152">
        <v>0.15</v>
      </c>
      <c r="I56" s="152"/>
      <c r="J56" s="153">
        <f>+E17*0.15</f>
        <v>941002.5077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</row>
    <row r="57" ht="18.0" customHeight="1">
      <c r="A57" s="17"/>
      <c r="B57" s="154" t="s">
        <v>58</v>
      </c>
      <c r="C57" s="69"/>
      <c r="D57" s="69"/>
      <c r="E57" s="69"/>
      <c r="F57" s="69"/>
      <c r="G57" s="69"/>
      <c r="H57" s="76"/>
      <c r="I57" s="136"/>
      <c r="J57" s="155">
        <f>SUM(J54:J56)</f>
        <v>27587552.12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</row>
    <row r="58" ht="18.0" customHeight="1">
      <c r="A58" s="5"/>
      <c r="B58" s="156"/>
      <c r="C58" s="157"/>
      <c r="D58" s="157"/>
      <c r="E58" s="157"/>
      <c r="F58" s="157"/>
      <c r="G58" s="157"/>
      <c r="H58" s="157"/>
      <c r="I58" s="157"/>
      <c r="J58" s="15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ht="20.25" customHeight="1">
      <c r="A59" s="5"/>
      <c r="B59" s="159" t="s">
        <v>59</v>
      </c>
      <c r="C59" s="69"/>
      <c r="D59" s="69"/>
      <c r="E59" s="69"/>
      <c r="F59" s="69"/>
      <c r="G59" s="69"/>
      <c r="H59" s="69"/>
      <c r="I59" s="69"/>
      <c r="J59" s="70"/>
      <c r="K59" s="160"/>
      <c r="L59" s="160"/>
      <c r="M59" s="161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ht="28.5" customHeight="1">
      <c r="A60" s="5"/>
      <c r="B60" s="162" t="s">
        <v>52</v>
      </c>
      <c r="C60" s="76"/>
      <c r="D60" s="163" t="s">
        <v>60</v>
      </c>
      <c r="E60" s="121" t="s">
        <v>61</v>
      </c>
      <c r="F60" s="76"/>
      <c r="G60" s="163" t="s">
        <v>62</v>
      </c>
      <c r="H60" s="163" t="s">
        <v>63</v>
      </c>
      <c r="I60" s="77" t="s">
        <v>64</v>
      </c>
      <c r="J60" s="164" t="s">
        <v>44</v>
      </c>
      <c r="K60" s="160"/>
      <c r="L60" s="160"/>
      <c r="M60" s="160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ht="10.5" customHeight="1">
      <c r="A61" s="5"/>
      <c r="B61" s="165" t="s">
        <v>65</v>
      </c>
      <c r="C61" s="150" t="s">
        <v>66</v>
      </c>
      <c r="D61" s="166">
        <f>E18</f>
        <v>864731778.2</v>
      </c>
      <c r="E61" s="124">
        <v>0.1</v>
      </c>
      <c r="F61" s="76"/>
      <c r="G61" s="166">
        <f t="shared" ref="G61:G67" si="3">D61*E61</f>
        <v>86473177.82</v>
      </c>
      <c r="H61" s="152">
        <v>0.002</v>
      </c>
      <c r="I61" s="167">
        <v>3.0</v>
      </c>
      <c r="J61" s="168">
        <f t="shared" ref="J61:J66" si="4">(G61*H61)*I61</f>
        <v>518839.0669</v>
      </c>
      <c r="K61" s="160"/>
      <c r="L61" s="160"/>
      <c r="M61" s="160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ht="22.5" customHeight="1">
      <c r="A62" s="5"/>
      <c r="B62" s="169"/>
      <c r="C62" s="170" t="s">
        <v>67</v>
      </c>
      <c r="D62" s="166">
        <f>E18</f>
        <v>864731778.2</v>
      </c>
      <c r="E62" s="124">
        <v>0.3</v>
      </c>
      <c r="F62" s="76"/>
      <c r="G62" s="166">
        <f t="shared" si="3"/>
        <v>259419533.4</v>
      </c>
      <c r="H62" s="152">
        <v>0.002</v>
      </c>
      <c r="I62" s="167">
        <v>18.0</v>
      </c>
      <c r="J62" s="168">
        <f t="shared" si="4"/>
        <v>9339103.204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ht="22.5" customHeight="1">
      <c r="A63" s="5"/>
      <c r="B63" s="169"/>
      <c r="C63" s="171" t="s">
        <v>68</v>
      </c>
      <c r="D63" s="166">
        <f>E18</f>
        <v>864731778.2</v>
      </c>
      <c r="E63" s="124">
        <v>0.3</v>
      </c>
      <c r="F63" s="76"/>
      <c r="G63" s="166">
        <f t="shared" si="3"/>
        <v>259419533.4</v>
      </c>
      <c r="H63" s="152">
        <v>0.002</v>
      </c>
      <c r="I63" s="167">
        <v>18.0</v>
      </c>
      <c r="J63" s="168">
        <f t="shared" si="4"/>
        <v>9339103.204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</row>
    <row r="64" ht="12.75" customHeight="1">
      <c r="A64" s="17"/>
      <c r="B64" s="169"/>
      <c r="C64" s="171" t="s">
        <v>69</v>
      </c>
      <c r="D64" s="166">
        <f>E18</f>
        <v>864731778.2</v>
      </c>
      <c r="E64" s="124">
        <v>0.1</v>
      </c>
      <c r="F64" s="76"/>
      <c r="G64" s="166">
        <f t="shared" si="3"/>
        <v>86473177.82</v>
      </c>
      <c r="H64" s="152">
        <v>0.002</v>
      </c>
      <c r="I64" s="167">
        <v>48.0</v>
      </c>
      <c r="J64" s="168">
        <f t="shared" si="4"/>
        <v>8301425.07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</row>
    <row r="65" ht="15.0" customHeight="1">
      <c r="A65" s="5"/>
      <c r="B65" s="169"/>
      <c r="C65" s="172" t="s">
        <v>70</v>
      </c>
      <c r="D65" s="166">
        <f>E18*10%</f>
        <v>86473177.82</v>
      </c>
      <c r="E65" s="124">
        <v>1.0</v>
      </c>
      <c r="F65" s="76"/>
      <c r="G65" s="166">
        <f t="shared" si="3"/>
        <v>86473177.82</v>
      </c>
      <c r="H65" s="152">
        <v>0.002</v>
      </c>
      <c r="I65" s="167">
        <v>14.0</v>
      </c>
      <c r="J65" s="168">
        <f t="shared" si="4"/>
        <v>2421248.979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</row>
    <row r="66" ht="12.0" customHeight="1">
      <c r="A66" s="5"/>
      <c r="B66" s="169"/>
      <c r="C66" s="172" t="s">
        <v>71</v>
      </c>
      <c r="D66" s="166">
        <f>E18</f>
        <v>864731778.2</v>
      </c>
      <c r="E66" s="124">
        <v>0.3</v>
      </c>
      <c r="F66" s="76"/>
      <c r="G66" s="166">
        <f t="shared" si="3"/>
        <v>259419533.4</v>
      </c>
      <c r="H66" s="152">
        <v>0.002</v>
      </c>
      <c r="I66" s="167">
        <v>60.0</v>
      </c>
      <c r="J66" s="168">
        <f t="shared" si="4"/>
        <v>31130344.01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  <row r="67" ht="27.75" customHeight="1">
      <c r="A67" s="5"/>
      <c r="B67" s="173" t="s">
        <v>72</v>
      </c>
      <c r="C67" s="171" t="s">
        <v>73</v>
      </c>
      <c r="D67" s="166">
        <f>E18</f>
        <v>864731778.2</v>
      </c>
      <c r="E67" s="174">
        <v>0.28</v>
      </c>
      <c r="F67" s="76"/>
      <c r="G67" s="166">
        <f t="shared" si="3"/>
        <v>242124897.9</v>
      </c>
      <c r="H67" s="152">
        <v>0.002</v>
      </c>
      <c r="I67" s="175">
        <v>12.0</v>
      </c>
      <c r="J67" s="176">
        <f>G67*H67*I67</f>
        <v>5810997.549</v>
      </c>
      <c r="K67" s="177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</row>
    <row r="68" ht="12.75" customHeight="1">
      <c r="A68" s="5"/>
      <c r="B68" s="178"/>
      <c r="C68" s="69"/>
      <c r="D68" s="69"/>
      <c r="E68" s="69"/>
      <c r="F68" s="69"/>
      <c r="G68" s="69"/>
      <c r="H68" s="69"/>
      <c r="I68" s="69"/>
      <c r="J68" s="70"/>
      <c r="K68" s="17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</row>
    <row r="69" ht="12.75" customHeight="1">
      <c r="A69" s="5"/>
      <c r="B69" s="179" t="s">
        <v>74</v>
      </c>
      <c r="C69" s="69"/>
      <c r="D69" s="69"/>
      <c r="E69" s="69"/>
      <c r="F69" s="69"/>
      <c r="G69" s="69"/>
      <c r="H69" s="76"/>
      <c r="I69" s="180"/>
      <c r="J69" s="181">
        <f>J61+J63+J64+J65+J66+J67+J62</f>
        <v>66861061.09</v>
      </c>
      <c r="K69" s="17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ht="48.75" customHeight="1">
      <c r="A70" s="5"/>
      <c r="B70" s="98"/>
      <c r="C70" s="182"/>
      <c r="D70" s="182"/>
      <c r="E70" s="182"/>
      <c r="F70" s="182"/>
      <c r="G70" s="182"/>
      <c r="H70" s="182"/>
      <c r="I70" s="182"/>
      <c r="J70" s="183"/>
      <c r="K70" s="18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</row>
    <row r="71" ht="17.25" customHeight="1">
      <c r="A71" s="5"/>
      <c r="B71" s="185" t="s">
        <v>75</v>
      </c>
      <c r="C71" s="109"/>
      <c r="D71" s="109"/>
      <c r="E71" s="109"/>
      <c r="F71" s="109"/>
      <c r="G71" s="109"/>
      <c r="H71" s="110"/>
      <c r="I71" s="186"/>
      <c r="J71" s="112">
        <f>J57+J69</f>
        <v>94448613.2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</row>
    <row r="72" ht="29.25" customHeight="1">
      <c r="A72" s="5"/>
      <c r="B72" s="187" t="s">
        <v>76</v>
      </c>
      <c r="C72" s="109"/>
      <c r="D72" s="109"/>
      <c r="E72" s="109"/>
      <c r="F72" s="109"/>
      <c r="G72" s="109"/>
      <c r="H72" s="110"/>
      <c r="I72" s="188"/>
      <c r="J72" s="115">
        <f>J71/E18</f>
        <v>0.1092230164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</row>
    <row r="73" ht="17.25" customHeight="1">
      <c r="A73" s="107"/>
      <c r="B73" s="189"/>
      <c r="C73" s="190"/>
      <c r="D73" s="190"/>
      <c r="E73" s="17"/>
      <c r="F73" s="190"/>
      <c r="G73" s="190"/>
      <c r="H73" s="190"/>
      <c r="I73" s="190"/>
      <c r="J73" s="191"/>
      <c r="K73" s="107"/>
      <c r="L73" s="192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</row>
    <row r="74" ht="15.75" customHeight="1">
      <c r="A74" s="5"/>
      <c r="B74" s="193" t="s">
        <v>77</v>
      </c>
      <c r="C74" s="194"/>
      <c r="D74" s="194"/>
      <c r="E74" s="194"/>
      <c r="F74" s="194"/>
      <c r="G74" s="194"/>
      <c r="H74" s="194"/>
      <c r="I74" s="195"/>
      <c r="J74" s="196">
        <f>J39+J48+J71</f>
        <v>207965013.2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</row>
    <row r="75" ht="24.75" customHeight="1">
      <c r="A75" s="107"/>
      <c r="B75" s="197"/>
      <c r="C75" s="198"/>
      <c r="D75" s="198"/>
      <c r="E75" s="5"/>
      <c r="F75" s="198"/>
      <c r="G75" s="198"/>
      <c r="H75" s="198"/>
      <c r="I75" s="198"/>
      <c r="J75" s="199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</row>
    <row r="76" ht="18.0" customHeight="1">
      <c r="A76" s="5"/>
      <c r="B76" s="187" t="s">
        <v>78</v>
      </c>
      <c r="C76" s="109"/>
      <c r="D76" s="109"/>
      <c r="E76" s="109"/>
      <c r="F76" s="109"/>
      <c r="G76" s="109"/>
      <c r="H76" s="110"/>
      <c r="I76" s="200"/>
      <c r="J76" s="201">
        <f>J72+J49+J40</f>
        <v>0.2404965545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</row>
    <row r="77" ht="23.25" customHeight="1">
      <c r="A77" s="5"/>
      <c r="B77" s="202" t="s">
        <v>79</v>
      </c>
      <c r="C77" s="203"/>
      <c r="D77" s="203"/>
      <c r="E77" s="203"/>
      <c r="F77" s="203"/>
      <c r="G77" s="203"/>
      <c r="H77" s="204"/>
      <c r="I77" s="205"/>
      <c r="J77" s="206">
        <v>0.01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</row>
    <row r="78" ht="23.25" customHeight="1">
      <c r="A78" s="5"/>
      <c r="B78" s="207" t="s">
        <v>80</v>
      </c>
      <c r="C78" s="208"/>
      <c r="D78" s="208"/>
      <c r="E78" s="208"/>
      <c r="F78" s="208"/>
      <c r="G78" s="208"/>
      <c r="H78" s="130"/>
      <c r="I78" s="209"/>
      <c r="J78" s="210">
        <v>0.05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</row>
    <row r="79" ht="24.0" customHeight="1">
      <c r="A79" s="5"/>
      <c r="B79" s="197"/>
      <c r="J79" s="7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</row>
    <row r="80" ht="21.75" customHeight="1">
      <c r="A80" s="17"/>
      <c r="B80" s="187" t="s">
        <v>81</v>
      </c>
      <c r="C80" s="109"/>
      <c r="D80" s="109"/>
      <c r="E80" s="109"/>
      <c r="F80" s="109"/>
      <c r="G80" s="109"/>
      <c r="H80" s="110"/>
      <c r="I80" s="200"/>
      <c r="J80" s="211">
        <f>SUM(J76:J78)</f>
        <v>0.3004965545</v>
      </c>
      <c r="K80" s="212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</row>
    <row r="81" ht="24.75" customHeight="1">
      <c r="A81" s="17"/>
      <c r="B81" s="1"/>
      <c r="C81" s="1"/>
      <c r="D81" s="1"/>
      <c r="E81" s="1"/>
      <c r="F81" s="1"/>
      <c r="G81" s="1"/>
      <c r="H81" s="1"/>
      <c r="I81" s="1"/>
      <c r="J81" s="1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</row>
    <row r="82" ht="10.5" customHeight="1">
      <c r="A82" s="5"/>
      <c r="B82" s="1"/>
      <c r="C82" s="1"/>
      <c r="D82" s="1"/>
      <c r="E82" s="1"/>
      <c r="F82" s="1"/>
      <c r="G82" s="1"/>
      <c r="H82" s="1"/>
      <c r="I82" s="1"/>
      <c r="J82" s="1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ht="25.5" customHeight="1">
      <c r="A83" s="5"/>
      <c r="B83" s="1"/>
      <c r="C83" s="1"/>
      <c r="D83" s="1"/>
      <c r="E83" s="1"/>
      <c r="F83" s="1"/>
      <c r="G83" s="1"/>
      <c r="H83" s="1"/>
      <c r="I83" s="1"/>
      <c r="J83" s="1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ht="12.75" customHeight="1">
      <c r="A85" s="1"/>
      <c r="B85" s="1"/>
      <c r="C85" s="1"/>
      <c r="D85" s="1"/>
      <c r="E85" s="1"/>
      <c r="F85" s="1"/>
      <c r="G85" s="1"/>
      <c r="H85" s="213"/>
      <c r="I85" s="213"/>
      <c r="J85" s="21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21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</row>
    <row r="1003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</row>
    <row r="1004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</row>
    <row r="1005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</row>
    <row r="100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</row>
    <row r="1007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</row>
    <row r="1008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</row>
    <row r="1009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</row>
    <row r="1010" ht="12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</row>
    <row r="1011" ht="12.75" customHeight="1">
      <c r="A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</row>
    <row r="1012" ht="12.75" customHeight="1">
      <c r="A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</row>
    <row r="1013" ht="12.75" customHeight="1">
      <c r="A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</row>
  </sheetData>
  <mergeCells count="76">
    <mergeCell ref="B49:H49"/>
    <mergeCell ref="B50:J50"/>
    <mergeCell ref="B51:J51"/>
    <mergeCell ref="B52:J52"/>
    <mergeCell ref="B53:C53"/>
    <mergeCell ref="E53:F53"/>
    <mergeCell ref="E54:F54"/>
    <mergeCell ref="E56:F56"/>
    <mergeCell ref="E61:F61"/>
    <mergeCell ref="E62:F62"/>
    <mergeCell ref="E63:F63"/>
    <mergeCell ref="E64:F64"/>
    <mergeCell ref="E65:F65"/>
    <mergeCell ref="E67:F67"/>
    <mergeCell ref="B54:C54"/>
    <mergeCell ref="B55:C55"/>
    <mergeCell ref="E55:F55"/>
    <mergeCell ref="B56:C56"/>
    <mergeCell ref="B57:H57"/>
    <mergeCell ref="B59:J59"/>
    <mergeCell ref="B61:B66"/>
    <mergeCell ref="B77:H77"/>
    <mergeCell ref="B78:H78"/>
    <mergeCell ref="B79:J79"/>
    <mergeCell ref="B80:H80"/>
    <mergeCell ref="E66:F66"/>
    <mergeCell ref="B68:J68"/>
    <mergeCell ref="B69:H69"/>
    <mergeCell ref="B70:J70"/>
    <mergeCell ref="B71:H71"/>
    <mergeCell ref="B72:H72"/>
    <mergeCell ref="B76:H76"/>
    <mergeCell ref="B2:J2"/>
    <mergeCell ref="B3:J3"/>
    <mergeCell ref="D4:E4"/>
    <mergeCell ref="G4:J4"/>
    <mergeCell ref="B5:C5"/>
    <mergeCell ref="D5:E5"/>
    <mergeCell ref="B6:J8"/>
    <mergeCell ref="B9:C9"/>
    <mergeCell ref="G9:H9"/>
    <mergeCell ref="B22:J22"/>
    <mergeCell ref="B23:J23"/>
    <mergeCell ref="C24:C25"/>
    <mergeCell ref="D24:D25"/>
    <mergeCell ref="E24:F24"/>
    <mergeCell ref="E31:F31"/>
    <mergeCell ref="E33:F33"/>
    <mergeCell ref="E35:F35"/>
    <mergeCell ref="E36:F36"/>
    <mergeCell ref="E37:F37"/>
    <mergeCell ref="E38:F38"/>
    <mergeCell ref="E44:F44"/>
    <mergeCell ref="E25:F25"/>
    <mergeCell ref="B26:J26"/>
    <mergeCell ref="E27:F27"/>
    <mergeCell ref="E28:F28"/>
    <mergeCell ref="E29:F29"/>
    <mergeCell ref="E30:F30"/>
    <mergeCell ref="B32:J32"/>
    <mergeCell ref="B34:J34"/>
    <mergeCell ref="B39:H39"/>
    <mergeCell ref="B40:H40"/>
    <mergeCell ref="B41:J41"/>
    <mergeCell ref="M41:N41"/>
    <mergeCell ref="B42:J42"/>
    <mergeCell ref="C43:D43"/>
    <mergeCell ref="E43:F43"/>
    <mergeCell ref="B45:J45"/>
    <mergeCell ref="C46:D46"/>
    <mergeCell ref="E46:F46"/>
    <mergeCell ref="C47:D47"/>
    <mergeCell ref="E47:F47"/>
    <mergeCell ref="B48:H48"/>
    <mergeCell ref="B60:C60"/>
    <mergeCell ref="E60:F60"/>
  </mergeCells>
  <printOptions/>
  <pageMargins bottom="0.75" footer="0.0" header="0.0" left="0.25" right="0.25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2022-02-28T22:31:59Z</dcterms:created>
  <dc:creator>Admin</dc:creator>
</cp:coreProperties>
</file>