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User\Documents\Personal\1Caja\PAAC\2023\Audiencia\"/>
    </mc:Choice>
  </mc:AlternateContent>
  <xr:revisionPtr revIDLastSave="0" documentId="8_{EADBA4A8-3FE8-44CB-B32B-EFBE787CFFE1}" xr6:coauthVersionLast="46" xr6:coauthVersionMax="46" xr10:uidLastSave="{00000000-0000-0000-0000-000000000000}"/>
  <bookViews>
    <workbookView xWindow="-110" yWindow="-110" windowWidth="19420" windowHeight="10420" tabRatio="808" xr2:uid="{00000000-000D-0000-FFFF-FFFF00000000}"/>
  </bookViews>
  <sheets>
    <sheet name="1_Gestión Estratégica" sheetId="17" r:id="rId1"/>
    <sheet name="2_Proceso Comunicaciones" sheetId="8" r:id="rId2"/>
    <sheet name="3_Prevención Daño Antijurídico" sheetId="11" r:id="rId3"/>
    <sheet name="4_Proceso Talento Humano" sheetId="6" r:id="rId4"/>
    <sheet name="5_Proceso Gestión TIC" sheetId="2" r:id="rId5"/>
    <sheet name="6_Proceso Reasentamientos" sheetId="1" r:id="rId6"/>
    <sheet name="7_Urbanizaciones y Titulaciones" sheetId="16" r:id="rId7"/>
    <sheet name="8_Proceso Mejoramiento Vivienda" sheetId="3" r:id="rId8"/>
    <sheet name="9_ Proceso Mejoramiento Barrios" sheetId="13" r:id="rId9"/>
    <sheet name="10_ Serv al  Ciudadano" sheetId="15" r:id="rId10"/>
    <sheet name="11_Proceso Gestión Documental" sheetId="5" r:id="rId11"/>
    <sheet name="12_Proceso Gestión Administ " sheetId="4" r:id="rId12"/>
    <sheet name="13_Gestión Financiera" sheetId="12" r:id="rId13"/>
    <sheet name="14_Proceso Adquisiciones " sheetId="7" r:id="rId14"/>
    <sheet name="15 Proceso Control Discip Inter" sheetId="9" r:id="rId15"/>
    <sheet name="16 Proceso Eval de gestión" sheetId="10"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_FilterDatabase" localSheetId="0" hidden="1">'1_Gestión Estratégica'!$A$7:$HA$17</definedName>
    <definedName name="_xlnm._FilterDatabase" localSheetId="1" hidden="1">'2_Proceso Comunicaciones'!$A$6:$HA$7</definedName>
    <definedName name="_xlnm._FilterDatabase" localSheetId="5" hidden="1">'6_Proceso Reasentamientos'!$B$7:$HA$12</definedName>
    <definedName name="ai" localSheetId="2">[1]REGISTRO!$AH$2</definedName>
    <definedName name="ai">[2]REGISTRO!$AH$2</definedName>
    <definedName name="andw" localSheetId="0">#REF!</definedName>
    <definedName name="andw" localSheetId="9">#REF!</definedName>
    <definedName name="andw" localSheetId="10">#REF!</definedName>
    <definedName name="andw" localSheetId="12">#REF!</definedName>
    <definedName name="andw" localSheetId="13">#REF!</definedName>
    <definedName name="andw" localSheetId="14">#REF!</definedName>
    <definedName name="andw" localSheetId="15">#REF!</definedName>
    <definedName name="andw" localSheetId="1">#REF!</definedName>
    <definedName name="andw" localSheetId="2">#REF!</definedName>
    <definedName name="andw" localSheetId="3">#REF!</definedName>
    <definedName name="andw" localSheetId="4">#REF!</definedName>
    <definedName name="andw" localSheetId="6">#REF!</definedName>
    <definedName name="andw" localSheetId="7">#REF!</definedName>
    <definedName name="andw" localSheetId="8">#REF!</definedName>
    <definedName name="andw">#REF!</definedName>
    <definedName name="_xlnm.Print_Area" localSheetId="7">'8_Proceso Mejoramiento Vivienda'!$B$1:$BM$20</definedName>
    <definedName name="dependencias" localSheetId="0">#REF!</definedName>
    <definedName name="dependencias" localSheetId="9">#REF!</definedName>
    <definedName name="dependencias" localSheetId="10">#REF!</definedName>
    <definedName name="dependencias" localSheetId="12">#REF!</definedName>
    <definedName name="dependencias" localSheetId="13">#REF!</definedName>
    <definedName name="dependencias" localSheetId="14">#REF!</definedName>
    <definedName name="dependencias" localSheetId="15">#REF!</definedName>
    <definedName name="dependencias" localSheetId="1">#REF!</definedName>
    <definedName name="dependencias" localSheetId="2">#REF!</definedName>
    <definedName name="dependencias" localSheetId="3">#REF!</definedName>
    <definedName name="dependencias" localSheetId="4">#REF!</definedName>
    <definedName name="dependencias" localSheetId="6">#REF!</definedName>
    <definedName name="dependencias" localSheetId="7">#REF!</definedName>
    <definedName name="dependencias" localSheetId="8">#REF!</definedName>
    <definedName name="dependencias">#REF!</definedName>
    <definedName name="Frecuencia" localSheetId="2">[1]Hoja1!$C$2:$C$8</definedName>
    <definedName name="Frecuencia">[2]Hoja1!$C$2:$C$8</definedName>
    <definedName name="Herramienta" localSheetId="2">[1]Hoja1!$E$2:$E$10</definedName>
    <definedName name="Herramienta">[2]Hoja1!$E$2:$E$10</definedName>
    <definedName name="JAMELO" localSheetId="0">#REF!</definedName>
    <definedName name="JAMELO" localSheetId="9">#REF!</definedName>
    <definedName name="JAMELO" localSheetId="10">#REF!</definedName>
    <definedName name="JAMELO" localSheetId="12">#REF!</definedName>
    <definedName name="JAMELO" localSheetId="13">#REF!</definedName>
    <definedName name="JAMELO" localSheetId="14">#REF!</definedName>
    <definedName name="JAMELO" localSheetId="15">#REF!</definedName>
    <definedName name="JAMELO" localSheetId="1">#REF!</definedName>
    <definedName name="JAMELO" localSheetId="2">#REF!</definedName>
    <definedName name="JAMELO" localSheetId="3">#REF!</definedName>
    <definedName name="JAMELO" localSheetId="4">#REF!</definedName>
    <definedName name="JAMELO" localSheetId="6">#REF!</definedName>
    <definedName name="JAMELO" localSheetId="7">#REF!</definedName>
    <definedName name="JAMELO" localSheetId="8">#REF!</definedName>
    <definedName name="JAMELO">#REF!</definedName>
    <definedName name="lo" localSheetId="2">[1]Hoja1!$B$2:$B$13</definedName>
    <definedName name="lo">[2]Hoja1!$B$2:$B$13</definedName>
    <definedName name="Meses" localSheetId="0">#REF!</definedName>
    <definedName name="Meses" localSheetId="9">#REF!</definedName>
    <definedName name="Meses" localSheetId="10">#REF!</definedName>
    <definedName name="Meses" localSheetId="12">#REF!</definedName>
    <definedName name="Meses" localSheetId="13">#REF!</definedName>
    <definedName name="Meses" localSheetId="14">#REF!</definedName>
    <definedName name="Meses" localSheetId="15">#REF!</definedName>
    <definedName name="Meses" localSheetId="1">#REF!</definedName>
    <definedName name="Meses" localSheetId="2">#REF!</definedName>
    <definedName name="Meses" localSheetId="3">#REF!</definedName>
    <definedName name="Meses" localSheetId="4">#REF!</definedName>
    <definedName name="Meses" localSheetId="6">#REF!</definedName>
    <definedName name="Meses" localSheetId="7">#REF!</definedName>
    <definedName name="Meses" localSheetId="8">#REF!</definedName>
    <definedName name="Meses">#REF!</definedName>
    <definedName name="Procesos" localSheetId="0">'1_Gestión Estratégica'!#REF!</definedName>
    <definedName name="Procesos" localSheetId="9">'10_ Serv al  Ciudadano'!#REF!</definedName>
    <definedName name="Procesos" localSheetId="10">'11_Proceso Gestión Documental'!#REF!</definedName>
    <definedName name="Procesos" localSheetId="12">'[3]1_Gestión Estratégica'!#REF!</definedName>
    <definedName name="Procesos" localSheetId="13">'14_Proceso Adquisiciones '!#REF!</definedName>
    <definedName name="Procesos" localSheetId="14">'15 Proceso Control Discip Inter'!#REF!</definedName>
    <definedName name="Procesos" localSheetId="15">'16 Proceso Eval de gestión'!#REF!</definedName>
    <definedName name="Procesos" localSheetId="1">'2_Proceso Comunicaciones'!#REF!</definedName>
    <definedName name="Procesos" localSheetId="2">'[4]1_Gestión Estratégica'!#REF!</definedName>
    <definedName name="Procesos" localSheetId="3">'4_Proceso Talento Humano'!#REF!</definedName>
    <definedName name="Procesos" localSheetId="4">#REF!</definedName>
    <definedName name="Procesos" localSheetId="6">'7_Urbanizaciones y Titulaciones'!#REF!</definedName>
    <definedName name="Procesos" localSheetId="7">'8_Proceso Mejoramiento Vivienda'!#REF!</definedName>
    <definedName name="Procesos" localSheetId="8">'9_ Proceso Mejoramiento Barrios'!#REF!</definedName>
    <definedName name="Procesos">'6_Proceso Reasentamientos'!#REF!</definedName>
    <definedName name="PROCESOS1" localSheetId="0">#REF!</definedName>
    <definedName name="PROCESOS1" localSheetId="9">#REF!</definedName>
    <definedName name="PROCESOS1" localSheetId="10">#REF!</definedName>
    <definedName name="PROCESOS1" localSheetId="12">#REF!</definedName>
    <definedName name="PROCESOS1" localSheetId="13">#REF!</definedName>
    <definedName name="PROCESOS1" localSheetId="14">#REF!</definedName>
    <definedName name="PROCESOS1" localSheetId="15">#REF!</definedName>
    <definedName name="PROCESOS1" localSheetId="1">#REF!</definedName>
    <definedName name="PROCESOS1" localSheetId="2">#REF!</definedName>
    <definedName name="PROCESOS1" localSheetId="3">#REF!</definedName>
    <definedName name="PROCESOS1" localSheetId="4">#REF!</definedName>
    <definedName name="PROCESOS1" localSheetId="6">#REF!</definedName>
    <definedName name="PROCESOS1" localSheetId="7">#REF!</definedName>
    <definedName name="PROCESOS1" localSheetId="8">#REF!</definedName>
    <definedName name="PROCESOS1">#REF!</definedName>
    <definedName name="Tendencia" localSheetId="2">[1]Hoja1!$D$2:$D$4</definedName>
    <definedName name="Tendencia">[2]Hoja1!$D$2:$D$4</definedName>
    <definedName name="Tipo" localSheetId="2">[1]Hoja1!$A$2:$A$8</definedName>
    <definedName name="Tipo">[2]Hoja1!$A$2:$A$8</definedName>
    <definedName name="VALOR" localSheetId="0">[2]NOMBRES!#REF!</definedName>
    <definedName name="VALOR" localSheetId="10">[2]NOMBRES!#REF!</definedName>
    <definedName name="VALOR" localSheetId="15">[2]NOMBRES!#REF!</definedName>
    <definedName name="VALOR" localSheetId="2">[1]NOMBRES!#REF!</definedName>
    <definedName name="VALOR" localSheetId="3">[2]NOMBRES!#REF!</definedName>
    <definedName name="VALOR">[2]NOMBRES!#REF!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13" l="1"/>
  <c r="BF8" i="3"/>
  <c r="N9" i="11"/>
  <c r="N8" i="11"/>
  <c r="BG13" i="17"/>
  <c r="BG8" i="4" l="1"/>
  <c r="BH8" i="4" s="1"/>
  <c r="BF8" i="4"/>
  <c r="BH17" i="17"/>
  <c r="BE9" i="16" l="1"/>
  <c r="AV9" i="16"/>
  <c r="BE8" i="16"/>
  <c r="BB8" i="16"/>
  <c r="AY8" i="16"/>
  <c r="AV8" i="16"/>
  <c r="AS8" i="16"/>
  <c r="AP8" i="16"/>
  <c r="BE16" i="3" l="1"/>
  <c r="BB16" i="3"/>
  <c r="AY16" i="3"/>
  <c r="BE12" i="3"/>
  <c r="BB12" i="3"/>
  <c r="AY12" i="3"/>
  <c r="BE11" i="3"/>
  <c r="BB11" i="3"/>
  <c r="AY11" i="3"/>
  <c r="BF11" i="3"/>
  <c r="BE10" i="3" l="1"/>
  <c r="BB10" i="3"/>
  <c r="AY10" i="3"/>
  <c r="BB9" i="3"/>
  <c r="AY9" i="3"/>
  <c r="BD12" i="13"/>
  <c r="BE12" i="13" s="1"/>
  <c r="BD11" i="13"/>
  <c r="BI10" i="10" l="1"/>
  <c r="BG8" i="10"/>
  <c r="BE11" i="9" l="1"/>
  <c r="BB11" i="9"/>
  <c r="AY11" i="9"/>
  <c r="BE9" i="4" l="1"/>
  <c r="BE8" i="4"/>
  <c r="BB8" i="4"/>
  <c r="BB9" i="4"/>
  <c r="AY9" i="4"/>
  <c r="AY8" i="4"/>
  <c r="BG9" i="15" l="1"/>
  <c r="AA9" i="15"/>
  <c r="BE11" i="2" l="1"/>
  <c r="BB11" i="2"/>
  <c r="AY11" i="2"/>
  <c r="BF8" i="11" l="1"/>
  <c r="BG8" i="11"/>
  <c r="BG11" i="8" l="1"/>
  <c r="BF11" i="8"/>
  <c r="BE8" i="17" l="1"/>
  <c r="BB8" i="17"/>
  <c r="AY8" i="17"/>
  <c r="AL11" i="13" l="1"/>
  <c r="BG11" i="13" s="1"/>
  <c r="BG9" i="13" l="1"/>
  <c r="AS9" i="13"/>
  <c r="BC10" i="13" l="1"/>
  <c r="AZ10" i="13"/>
  <c r="AW10" i="13"/>
  <c r="AU10" i="13"/>
  <c r="AV10" i="13" s="1"/>
  <c r="AT10" i="13"/>
  <c r="AR10" i="13"/>
  <c r="AS10" i="13" s="1"/>
  <c r="AQ10" i="13"/>
  <c r="AO10" i="13"/>
  <c r="AP10" i="13" s="1"/>
  <c r="AN10" i="13"/>
  <c r="AL10" i="13"/>
  <c r="AM10" i="13" s="1"/>
  <c r="AK10" i="13"/>
  <c r="AI10" i="13"/>
  <c r="AJ10" i="13" s="1"/>
  <c r="AH10" i="13"/>
  <c r="AF10" i="13"/>
  <c r="AG10" i="13" s="1"/>
  <c r="AC10" i="13"/>
  <c r="Z10" i="13"/>
  <c r="Y10" i="13"/>
  <c r="W10" i="13"/>
  <c r="V10" i="13"/>
  <c r="BG10" i="13" l="1"/>
  <c r="BI10" i="13" s="1"/>
  <c r="BF10" i="13"/>
  <c r="AA10" i="13" s="1"/>
  <c r="AD10" i="13"/>
  <c r="BH10" i="13" l="1"/>
  <c r="X10" i="13"/>
  <c r="AV16" i="3"/>
  <c r="AS16" i="3"/>
  <c r="AP16" i="3"/>
  <c r="BG8" i="16" l="1"/>
  <c r="BF8" i="16"/>
  <c r="BG14" i="3" l="1"/>
  <c r="AV12" i="3"/>
  <c r="AS12" i="3"/>
  <c r="AP12" i="3"/>
  <c r="AV11" i="3"/>
  <c r="AS11" i="3"/>
  <c r="AP11" i="3"/>
  <c r="AV10" i="3"/>
  <c r="AS10" i="3"/>
  <c r="AP10" i="3"/>
  <c r="AV9" i="3"/>
  <c r="AS9" i="3"/>
  <c r="AP9" i="3"/>
  <c r="BH14" i="3" l="1"/>
  <c r="BI14" i="3" s="1"/>
  <c r="BG8" i="1" l="1"/>
  <c r="BI10" i="11" l="1"/>
  <c r="BI9" i="11"/>
  <c r="BI8" i="11"/>
  <c r="BI11" i="11" l="1"/>
  <c r="BF13" i="17"/>
  <c r="AV13" i="17" l="1"/>
  <c r="AM13" i="17"/>
  <c r="AD13" i="17"/>
  <c r="BH11" i="2"/>
  <c r="AV8" i="17" l="1"/>
  <c r="AS8" i="17"/>
  <c r="AS10" i="10" l="1"/>
  <c r="AM10" i="10"/>
  <c r="BF13" i="15" l="1"/>
  <c r="BF12" i="15"/>
  <c r="BF9" i="15"/>
  <c r="AM9" i="15" s="1"/>
  <c r="AV12" i="15" l="1"/>
  <c r="BE13" i="15"/>
  <c r="BB13" i="15"/>
  <c r="AX13" i="15"/>
  <c r="BE12" i="15"/>
  <c r="BB12" i="15"/>
  <c r="AX12" i="15"/>
  <c r="AP13" i="15"/>
  <c r="AD13" i="15"/>
  <c r="AG13" i="15"/>
  <c r="AM13" i="15"/>
  <c r="AS13" i="15"/>
  <c r="BH9" i="15"/>
  <c r="BI9" i="15" s="1"/>
  <c r="AA12" i="15"/>
  <c r="AD12" i="15"/>
  <c r="AG12" i="15"/>
  <c r="AJ12" i="15"/>
  <c r="AV13" i="15"/>
  <c r="AM12" i="15"/>
  <c r="AA13" i="15"/>
  <c r="AJ13" i="15"/>
  <c r="AP12" i="15"/>
  <c r="AS12" i="15"/>
  <c r="AY12" i="15" l="1"/>
  <c r="BG12" i="15"/>
  <c r="AY13" i="15"/>
  <c r="BG13" i="15"/>
  <c r="AP11" i="9"/>
  <c r="AS11" i="9"/>
  <c r="AV11" i="9"/>
  <c r="AG10" i="9"/>
  <c r="BE12" i="2" l="1"/>
  <c r="BB12" i="2"/>
  <c r="AY12" i="2"/>
  <c r="AV12" i="2"/>
  <c r="AP12" i="2"/>
  <c r="AS12" i="2"/>
  <c r="AM12" i="2"/>
  <c r="AV11" i="2"/>
  <c r="AS11" i="2"/>
  <c r="AP11" i="2"/>
  <c r="AM11" i="2"/>
  <c r="AJ11" i="2"/>
  <c r="AG11" i="2"/>
  <c r="AD11" i="2"/>
  <c r="AA11" i="2"/>
  <c r="X11" i="2"/>
  <c r="BG9" i="2"/>
  <c r="BF9" i="2"/>
  <c r="BE8" i="1" l="1"/>
  <c r="BB8" i="1"/>
  <c r="AY8" i="1"/>
  <c r="AV8" i="1"/>
  <c r="AS8" i="1"/>
  <c r="AP8" i="1"/>
  <c r="AM8" i="1"/>
  <c r="AJ8" i="1"/>
  <c r="AG8" i="1"/>
  <c r="AD8" i="1"/>
  <c r="AA8" i="1"/>
  <c r="X8" i="1"/>
  <c r="AM12" i="8" l="1"/>
  <c r="AJ12" i="8"/>
  <c r="AD12" i="8"/>
  <c r="AA12" i="8"/>
  <c r="X12" i="8"/>
  <c r="AA9" i="8" l="1"/>
  <c r="BF8" i="8"/>
  <c r="BF13" i="3" l="1"/>
  <c r="BF12" i="3"/>
  <c r="AM12" i="3" s="1"/>
  <c r="BB13" i="3" l="1"/>
  <c r="AY13" i="3"/>
  <c r="BE13" i="3"/>
  <c r="AV13" i="3"/>
  <c r="AS13" i="3"/>
  <c r="AP13" i="3"/>
  <c r="AS16" i="17"/>
  <c r="AG16" i="17"/>
  <c r="AM9" i="8" l="1"/>
  <c r="AM10" i="8"/>
  <c r="AM8" i="8"/>
  <c r="AJ10" i="8"/>
  <c r="AJ9" i="8"/>
  <c r="AG10" i="8"/>
  <c r="AG8" i="8"/>
  <c r="BG8" i="8"/>
  <c r="BG16" i="17"/>
  <c r="AJ10" i="10" l="1"/>
  <c r="AG10" i="10"/>
  <c r="AM8" i="16" l="1"/>
  <c r="AJ8" i="16"/>
  <c r="AM9" i="13" l="1"/>
  <c r="AL12" i="13"/>
  <c r="AM12" i="13" s="1"/>
  <c r="AM11" i="13"/>
  <c r="AL8" i="13"/>
  <c r="AM8" i="13" s="1"/>
  <c r="BJ17" i="16"/>
  <c r="BI8" i="8" l="1"/>
  <c r="AD12" i="17" l="1"/>
  <c r="AD16" i="17"/>
  <c r="AA12" i="17"/>
  <c r="AA13" i="17"/>
  <c r="AA16" i="17"/>
  <c r="X12" i="17"/>
  <c r="X13" i="17"/>
  <c r="X16" i="17"/>
  <c r="I17" i="17"/>
  <c r="BF8" i="10" l="1"/>
  <c r="BG15" i="17"/>
  <c r="BF15" i="17"/>
  <c r="AY8" i="10" l="1"/>
  <c r="BE8" i="10"/>
  <c r="BB8" i="10"/>
  <c r="AV15" i="17"/>
  <c r="AD15" i="17"/>
  <c r="AM15" i="17"/>
  <c r="AM8" i="10"/>
  <c r="AV8" i="10"/>
  <c r="AP8" i="10"/>
  <c r="AS8" i="10"/>
  <c r="AJ8" i="10"/>
  <c r="AG8" i="10"/>
  <c r="X15" i="17"/>
  <c r="AA15" i="17"/>
  <c r="X8" i="17"/>
  <c r="I14" i="2" l="1"/>
  <c r="I14" i="6"/>
  <c r="I13" i="8"/>
  <c r="BG14" i="17" l="1"/>
  <c r="BF14" i="17"/>
  <c r="BG10" i="17"/>
  <c r="BF10" i="17"/>
  <c r="BG9" i="17"/>
  <c r="BF9" i="17"/>
  <c r="BG8" i="17"/>
  <c r="BB9" i="17" l="1"/>
  <c r="AY9" i="17"/>
  <c r="BE9" i="17"/>
  <c r="BB10" i="17"/>
  <c r="AY10" i="17"/>
  <c r="BE10" i="17"/>
  <c r="AG9" i="17"/>
  <c r="AV9" i="17"/>
  <c r="AS9" i="17"/>
  <c r="AP9" i="17"/>
  <c r="AV10" i="17"/>
  <c r="AP10" i="17"/>
  <c r="AS10" i="17"/>
  <c r="AM11" i="17"/>
  <c r="AG11" i="17"/>
  <c r="AM9" i="17"/>
  <c r="AJ9" i="17"/>
  <c r="AD9" i="17"/>
  <c r="AM10" i="17"/>
  <c r="AG10" i="17"/>
  <c r="AD10" i="17"/>
  <c r="AJ10" i="17"/>
  <c r="X9" i="17"/>
  <c r="AA9" i="17"/>
  <c r="AD11" i="17"/>
  <c r="AA11" i="17"/>
  <c r="X11" i="17"/>
  <c r="AD14" i="17"/>
  <c r="AA14" i="17"/>
  <c r="X14" i="17"/>
  <c r="X10" i="17"/>
  <c r="AA10" i="17"/>
  <c r="BI10" i="17"/>
  <c r="BI9" i="17"/>
  <c r="I12" i="16"/>
  <c r="BF11" i="16"/>
  <c r="BG10" i="16"/>
  <c r="BF10" i="16"/>
  <c r="BH11" i="16" l="1"/>
  <c r="BE11" i="16"/>
  <c r="AV11" i="16"/>
  <c r="X8" i="16"/>
  <c r="AG8" i="16"/>
  <c r="AA8" i="16"/>
  <c r="AD8" i="16"/>
  <c r="AD11" i="16"/>
  <c r="L19" i="15"/>
  <c r="BG11" i="15"/>
  <c r="BF11" i="15"/>
  <c r="BG10" i="15"/>
  <c r="BF10" i="15"/>
  <c r="BG8" i="15"/>
  <c r="BF8" i="15"/>
  <c r="BB8" i="15" s="1"/>
  <c r="BI11" i="16" l="1"/>
  <c r="BH12" i="16"/>
  <c r="BE8" i="15"/>
  <c r="AY8" i="15"/>
  <c r="AV10" i="15"/>
  <c r="AM10" i="15"/>
  <c r="AD10" i="15"/>
  <c r="AV8" i="15"/>
  <c r="AS8" i="15"/>
  <c r="AP8" i="15"/>
  <c r="BH12" i="15"/>
  <c r="BI12" i="15" s="1"/>
  <c r="AD8" i="15"/>
  <c r="AM8" i="15"/>
  <c r="AD9" i="15"/>
  <c r="AA10" i="15"/>
  <c r="AA11" i="15"/>
  <c r="AM11" i="15"/>
  <c r="BH11" i="15"/>
  <c r="BI11" i="15" s="1"/>
  <c r="AD11" i="15"/>
  <c r="BH8" i="15"/>
  <c r="BI8" i="15" s="1"/>
  <c r="BH13" i="15"/>
  <c r="BI13" i="15" s="1"/>
  <c r="BH10" i="15"/>
  <c r="BI10" i="15" s="1"/>
  <c r="BG12" i="13"/>
  <c r="BI12" i="13" s="1"/>
  <c r="BF12" i="13"/>
  <c r="BF11" i="13"/>
  <c r="AD11" i="13" s="1"/>
  <c r="BF9" i="13"/>
  <c r="BF8" i="13"/>
  <c r="AD8" i="13"/>
  <c r="AC8" i="13"/>
  <c r="BG8" i="13" s="1"/>
  <c r="BI8" i="13" s="1"/>
  <c r="BI14" i="15" l="1"/>
  <c r="X11" i="13"/>
  <c r="AA11" i="13"/>
  <c r="BH12" i="13"/>
  <c r="BH11" i="13"/>
  <c r="BI11" i="13"/>
  <c r="BH9" i="13"/>
  <c r="BI9" i="13"/>
  <c r="BH8" i="13"/>
  <c r="BH13" i="13" s="1"/>
  <c r="X12" i="13"/>
  <c r="AA12" i="13"/>
  <c r="AD12" i="13"/>
  <c r="BI13" i="13" l="1"/>
  <c r="I13" i="12" l="1"/>
  <c r="BG12" i="12"/>
  <c r="BF12" i="12"/>
  <c r="BG11" i="12"/>
  <c r="BF11" i="12"/>
  <c r="BG10" i="12"/>
  <c r="BF10" i="12"/>
  <c r="BG9" i="12"/>
  <c r="BF9" i="12"/>
  <c r="BG8" i="12"/>
  <c r="BF8" i="12"/>
  <c r="BH8" i="12" l="1"/>
  <c r="BI8" i="12" s="1"/>
  <c r="BI13" i="12" s="1"/>
  <c r="AD9" i="12"/>
  <c r="AM9" i="12"/>
  <c r="AJ9" i="12"/>
  <c r="AG9" i="12"/>
  <c r="AD10" i="12"/>
  <c r="AM10" i="12"/>
  <c r="AJ10" i="12"/>
  <c r="AG10" i="12"/>
  <c r="AD12" i="12"/>
  <c r="AM12" i="12"/>
  <c r="AG12" i="12"/>
  <c r="AJ12" i="12"/>
  <c r="AD8" i="12"/>
  <c r="AG8" i="12"/>
  <c r="AJ8" i="12"/>
  <c r="AM8" i="12"/>
  <c r="BH10" i="12"/>
  <c r="BI10" i="12" s="1"/>
  <c r="AD11" i="12"/>
  <c r="AG11" i="12"/>
  <c r="AJ11" i="12"/>
  <c r="AM11" i="12"/>
  <c r="BH11" i="12"/>
  <c r="BI11" i="12" s="1"/>
  <c r="BH12" i="12"/>
  <c r="BI12" i="12" s="1"/>
  <c r="BH9" i="12"/>
  <c r="BI9" i="12" s="1"/>
  <c r="X9" i="12"/>
  <c r="AA11" i="12"/>
  <c r="X8" i="12"/>
  <c r="X10" i="12"/>
  <c r="AA12" i="12"/>
  <c r="X12" i="12"/>
  <c r="AA8" i="12"/>
  <c r="AA10" i="12"/>
  <c r="X11" i="12"/>
  <c r="AA9" i="12"/>
  <c r="I11" i="11"/>
  <c r="BF10" i="11"/>
  <c r="BF9" i="11"/>
  <c r="BE9" i="11" s="1"/>
  <c r="AY9" i="11" l="1"/>
  <c r="BB9" i="11"/>
  <c r="AV9" i="11"/>
  <c r="AP9" i="11"/>
  <c r="AS9" i="11"/>
  <c r="AJ10" i="11"/>
  <c r="AG10" i="11"/>
  <c r="X10" i="11"/>
  <c r="BG10" i="11" s="1"/>
  <c r="BG9" i="11" l="1"/>
  <c r="I11" i="10"/>
  <c r="BG9" i="10"/>
  <c r="BF9" i="10"/>
  <c r="AA8" i="10"/>
  <c r="BB9" i="10" l="1"/>
  <c r="BE9" i="10"/>
  <c r="AY9" i="10"/>
  <c r="BH8" i="10"/>
  <c r="BI8" i="10" s="1"/>
  <c r="AS9" i="10"/>
  <c r="AM9" i="10"/>
  <c r="AP9" i="10"/>
  <c r="AV9" i="10"/>
  <c r="AJ9" i="10"/>
  <c r="AG9" i="10"/>
  <c r="AD9" i="10"/>
  <c r="X9" i="10"/>
  <c r="AD8" i="10"/>
  <c r="AA9" i="10"/>
  <c r="X8" i="10"/>
  <c r="L17" i="9"/>
  <c r="BG11" i="9"/>
  <c r="BF11" i="9"/>
  <c r="BG10" i="9"/>
  <c r="BF10" i="9"/>
  <c r="BG9" i="9"/>
  <c r="BF9" i="9"/>
  <c r="AD9" i="9" s="1"/>
  <c r="BH9" i="9" s="1"/>
  <c r="BG8" i="9"/>
  <c r="AV10" i="9" l="1"/>
  <c r="BE10" i="9"/>
  <c r="AD8" i="9"/>
  <c r="X8" i="9"/>
  <c r="AV8" i="9"/>
  <c r="AS8" i="9"/>
  <c r="AM8" i="9"/>
  <c r="AG8" i="9"/>
  <c r="AA8" i="9"/>
  <c r="AP8" i="9"/>
  <c r="AJ8" i="9"/>
  <c r="AD11" i="9"/>
  <c r="AM11" i="9"/>
  <c r="AJ11" i="9"/>
  <c r="AG11" i="9"/>
  <c r="AA10" i="9"/>
  <c r="AM10" i="9"/>
  <c r="X11" i="9"/>
  <c r="AA11" i="9"/>
  <c r="BH9" i="10"/>
  <c r="BI9" i="10" s="1"/>
  <c r="BI11" i="10" s="1"/>
  <c r="X10" i="9"/>
  <c r="AD10" i="9"/>
  <c r="BH10" i="9" l="1"/>
  <c r="BH11" i="9"/>
  <c r="BI11" i="8"/>
  <c r="BG10" i="8"/>
  <c r="AD10" i="8"/>
  <c r="BH10" i="8" s="1"/>
  <c r="BI10" i="8" s="1"/>
  <c r="AA10" i="8"/>
  <c r="X10" i="8"/>
  <c r="BG9" i="8"/>
  <c r="AD9" i="8"/>
  <c r="X9" i="8"/>
  <c r="BH9" i="8" l="1"/>
  <c r="BI9" i="8" s="1"/>
  <c r="BI12" i="8"/>
  <c r="I12" i="7"/>
  <c r="BG11" i="7"/>
  <c r="BF11" i="7"/>
  <c r="BG10" i="7"/>
  <c r="BF10" i="7"/>
  <c r="BE10" i="7" s="1"/>
  <c r="BG9" i="7"/>
  <c r="BF9" i="7"/>
  <c r="BG8" i="7"/>
  <c r="BF8" i="7"/>
  <c r="BE9" i="7" l="1"/>
  <c r="AY9" i="7"/>
  <c r="BB9" i="7"/>
  <c r="BE11" i="7"/>
  <c r="BB11" i="7"/>
  <c r="AY11" i="7"/>
  <c r="BB8" i="7"/>
  <c r="BE8" i="7"/>
  <c r="AY8" i="7"/>
  <c r="BI13" i="8"/>
  <c r="AV9" i="7"/>
  <c r="AS9" i="7"/>
  <c r="AP9" i="7"/>
  <c r="AA8" i="7"/>
  <c r="AP8" i="7"/>
  <c r="AM8" i="7"/>
  <c r="AV8" i="7"/>
  <c r="AS8" i="7"/>
  <c r="X11" i="7"/>
  <c r="AV11" i="7"/>
  <c r="AP11" i="7"/>
  <c r="AS11" i="7"/>
  <c r="AV10" i="7"/>
  <c r="AM10" i="7"/>
  <c r="X8" i="7"/>
  <c r="BH9" i="7"/>
  <c r="BI9" i="7" s="1"/>
  <c r="AD9" i="7"/>
  <c r="AJ9" i="7"/>
  <c r="AG9" i="7"/>
  <c r="AM9" i="7"/>
  <c r="AD11" i="7"/>
  <c r="AJ11" i="7"/>
  <c r="AG11" i="7"/>
  <c r="AM11" i="7"/>
  <c r="X9" i="7"/>
  <c r="AA10" i="7"/>
  <c r="AJ10" i="7"/>
  <c r="AG10" i="7"/>
  <c r="AA11" i="7"/>
  <c r="AD8" i="7"/>
  <c r="AJ8" i="7"/>
  <c r="AG8" i="7"/>
  <c r="AA9" i="7"/>
  <c r="X10" i="7"/>
  <c r="BH11" i="7"/>
  <c r="BI11" i="7" s="1"/>
  <c r="AD10" i="7"/>
  <c r="BH10" i="7"/>
  <c r="BI10" i="7" s="1"/>
  <c r="BH8" i="7"/>
  <c r="BI8" i="7" l="1"/>
  <c r="BI12" i="7" s="1"/>
  <c r="BG13" i="6"/>
  <c r="BF13" i="6"/>
  <c r="BG12" i="6"/>
  <c r="BF12" i="6"/>
  <c r="BG11" i="6"/>
  <c r="BF11" i="6"/>
  <c r="BG10" i="6"/>
  <c r="BF10" i="6"/>
  <c r="BG9" i="6"/>
  <c r="BF9" i="6"/>
  <c r="BG8" i="6"/>
  <c r="BF8" i="6"/>
  <c r="I12" i="5"/>
  <c r="BG11" i="5"/>
  <c r="BF11" i="5"/>
  <c r="BG10" i="5"/>
  <c r="BF10" i="5"/>
  <c r="BG9" i="5"/>
  <c r="BF9" i="5"/>
  <c r="BG8" i="5"/>
  <c r="BF8" i="5"/>
  <c r="BG9" i="4"/>
  <c r="BF9" i="4"/>
  <c r="BH8" i="5" l="1"/>
  <c r="AY13" i="6"/>
  <c r="BB10" i="6"/>
  <c r="AV8" i="6"/>
  <c r="BE12" i="6"/>
  <c r="AY10" i="6"/>
  <c r="BB12" i="6"/>
  <c r="BE9" i="6"/>
  <c r="AY12" i="6"/>
  <c r="BB9" i="6"/>
  <c r="AY8" i="6"/>
  <c r="BE11" i="6"/>
  <c r="AY9" i="6"/>
  <c r="BB11" i="6"/>
  <c r="BE8" i="6"/>
  <c r="BE13" i="6"/>
  <c r="AY11" i="6"/>
  <c r="BB13" i="6"/>
  <c r="BE10" i="6"/>
  <c r="BB8" i="6"/>
  <c r="BB9" i="5"/>
  <c r="BB11" i="5"/>
  <c r="AY11" i="5"/>
  <c r="BB10" i="5"/>
  <c r="BE9" i="5"/>
  <c r="BE11" i="5"/>
  <c r="AY9" i="5"/>
  <c r="BE10" i="5"/>
  <c r="AY10" i="5"/>
  <c r="BH9" i="4"/>
  <c r="BI9" i="4" s="1"/>
  <c r="AJ8" i="5"/>
  <c r="AM8" i="5"/>
  <c r="AG8" i="5"/>
  <c r="BE8" i="5"/>
  <c r="AD8" i="5"/>
  <c r="BB8" i="5"/>
  <c r="AA8" i="5"/>
  <c r="AY8" i="5"/>
  <c r="X8" i="5"/>
  <c r="AS8" i="5"/>
  <c r="AV8" i="5"/>
  <c r="AP8" i="5"/>
  <c r="AD11" i="5"/>
  <c r="AJ9" i="5"/>
  <c r="AD10" i="5"/>
  <c r="AV10" i="5"/>
  <c r="AG9" i="5"/>
  <c r="AG10" i="5"/>
  <c r="AS11" i="5"/>
  <c r="AS10" i="5"/>
  <c r="AD9" i="5"/>
  <c r="AP11" i="5"/>
  <c r="AJ11" i="5"/>
  <c r="AP10" i="5"/>
  <c r="AA9" i="5"/>
  <c r="AM11" i="5"/>
  <c r="AM10" i="5"/>
  <c r="X9" i="5"/>
  <c r="AP9" i="5"/>
  <c r="AG11" i="5"/>
  <c r="AJ10" i="5"/>
  <c r="AV11" i="5"/>
  <c r="AM9" i="5"/>
  <c r="AV9" i="5"/>
  <c r="AS9" i="5"/>
  <c r="AV9" i="4"/>
  <c r="AV8" i="4"/>
  <c r="X9" i="4"/>
  <c r="AG8" i="4"/>
  <c r="AS8" i="4"/>
  <c r="AP9" i="4"/>
  <c r="AA9" i="4"/>
  <c r="AP8" i="4"/>
  <c r="AS9" i="4"/>
  <c r="X8" i="4"/>
  <c r="AG9" i="4"/>
  <c r="AM8" i="4"/>
  <c r="AJ8" i="4"/>
  <c r="AM9" i="4"/>
  <c r="AJ9" i="4"/>
  <c r="AD9" i="4"/>
  <c r="AA8" i="4"/>
  <c r="AD8" i="4"/>
  <c r="AV13" i="6"/>
  <c r="AM12" i="6"/>
  <c r="AD11" i="6"/>
  <c r="AV9" i="6"/>
  <c r="AM8" i="6"/>
  <c r="AM10" i="6"/>
  <c r="AJ10" i="6"/>
  <c r="AG10" i="6"/>
  <c r="AD10" i="6"/>
  <c r="AP8" i="6"/>
  <c r="AS13" i="6"/>
  <c r="AJ12" i="6"/>
  <c r="AA11" i="6"/>
  <c r="AS9" i="6"/>
  <c r="AJ8" i="6"/>
  <c r="X13" i="6"/>
  <c r="AJ11" i="6"/>
  <c r="AP13" i="6"/>
  <c r="AG12" i="6"/>
  <c r="X11" i="6"/>
  <c r="AP9" i="6"/>
  <c r="AG8" i="6"/>
  <c r="AA9" i="6"/>
  <c r="AM13" i="6"/>
  <c r="AD12" i="6"/>
  <c r="AV10" i="6"/>
  <c r="AM9" i="6"/>
  <c r="AD8" i="6"/>
  <c r="AD9" i="6"/>
  <c r="X9" i="6"/>
  <c r="AG11" i="6"/>
  <c r="AJ13" i="6"/>
  <c r="AA12" i="6"/>
  <c r="AS10" i="6"/>
  <c r="AJ9" i="6"/>
  <c r="AA8" i="6"/>
  <c r="AV11" i="6"/>
  <c r="AP11" i="6"/>
  <c r="AG13" i="6"/>
  <c r="X12" i="6"/>
  <c r="AP10" i="6"/>
  <c r="AG9" i="6"/>
  <c r="X8" i="6"/>
  <c r="AS11" i="6"/>
  <c r="AM11" i="6"/>
  <c r="AD13" i="6"/>
  <c r="AA10" i="6"/>
  <c r="AA13" i="6"/>
  <c r="AV12" i="6"/>
  <c r="AS8" i="6"/>
  <c r="X10" i="6"/>
  <c r="AS12" i="6"/>
  <c r="AP12" i="6"/>
  <c r="X10" i="5"/>
  <c r="AA10" i="5"/>
  <c r="BH10" i="5"/>
  <c r="BI10" i="5" s="1"/>
  <c r="BH11" i="5"/>
  <c r="BI11" i="5" s="1"/>
  <c r="BI8" i="4"/>
  <c r="BH10" i="6"/>
  <c r="BI10" i="6" s="1"/>
  <c r="BI8" i="5"/>
  <c r="BH11" i="6"/>
  <c r="BI11" i="6" s="1"/>
  <c r="BH9" i="6"/>
  <c r="BI9" i="6" s="1"/>
  <c r="BH9" i="5"/>
  <c r="BI9" i="5" s="1"/>
  <c r="BH12" i="6"/>
  <c r="BI12" i="6" s="1"/>
  <c r="BH8" i="6"/>
  <c r="BH13" i="6"/>
  <c r="BI13" i="6" s="1"/>
  <c r="I20" i="3"/>
  <c r="BG19" i="3"/>
  <c r="BF19" i="3"/>
  <c r="BE19" i="3" s="1"/>
  <c r="BG18" i="3"/>
  <c r="BF18" i="3"/>
  <c r="BG17" i="3"/>
  <c r="BF17" i="3"/>
  <c r="BG16" i="3"/>
  <c r="BF16" i="3"/>
  <c r="BG15" i="3"/>
  <c r="BF15" i="3"/>
  <c r="BG13" i="3"/>
  <c r="BG12" i="3"/>
  <c r="BG11" i="3"/>
  <c r="BH11" i="3" s="1"/>
  <c r="BG10" i="3"/>
  <c r="BF10" i="3"/>
  <c r="BG9" i="3"/>
  <c r="BF9" i="3"/>
  <c r="BH8" i="3"/>
  <c r="BI10" i="4" l="1"/>
  <c r="BI12" i="5"/>
  <c r="BH12" i="5"/>
  <c r="BB15" i="3"/>
  <c r="BE15" i="3"/>
  <c r="AY15" i="3"/>
  <c r="BB19" i="3"/>
  <c r="AY19" i="3"/>
  <c r="AV19" i="3"/>
  <c r="AP19" i="3"/>
  <c r="AS19" i="3"/>
  <c r="AV15" i="3"/>
  <c r="AS15" i="3"/>
  <c r="AP15" i="3"/>
  <c r="BI14" i="6"/>
  <c r="AD13" i="3"/>
  <c r="AG13" i="3"/>
  <c r="AJ13" i="3"/>
  <c r="AM13" i="3"/>
  <c r="AD9" i="3"/>
  <c r="AM9" i="3"/>
  <c r="AG9" i="3"/>
  <c r="AJ9" i="3"/>
  <c r="X8" i="3"/>
  <c r="AJ8" i="3"/>
  <c r="AM8" i="3"/>
  <c r="AG8" i="3"/>
  <c r="AD11" i="3"/>
  <c r="AJ11" i="3"/>
  <c r="AM11" i="3"/>
  <c r="AG11" i="3"/>
  <c r="AA15" i="3"/>
  <c r="AG15" i="3"/>
  <c r="AJ15" i="3"/>
  <c r="AM15" i="3"/>
  <c r="AD16" i="3"/>
  <c r="AG16" i="3"/>
  <c r="AJ16" i="3"/>
  <c r="AM16" i="3"/>
  <c r="AA17" i="3"/>
  <c r="AG17" i="3"/>
  <c r="AJ17" i="3"/>
  <c r="AM17" i="3"/>
  <c r="AA12" i="3"/>
  <c r="AJ12" i="3"/>
  <c r="AG12" i="3"/>
  <c r="AA19" i="3"/>
  <c r="AJ19" i="3"/>
  <c r="AG19" i="3"/>
  <c r="AM19" i="3"/>
  <c r="AA10" i="3"/>
  <c r="AJ10" i="3"/>
  <c r="AM10" i="3"/>
  <c r="AG10" i="3"/>
  <c r="AD18" i="3"/>
  <c r="AM18" i="3"/>
  <c r="AG18" i="3"/>
  <c r="AJ18" i="3"/>
  <c r="AD17" i="3"/>
  <c r="X18" i="3"/>
  <c r="BH18" i="3"/>
  <c r="BI18" i="3" s="1"/>
  <c r="BH19" i="3"/>
  <c r="BI19" i="3" s="1"/>
  <c r="AD19" i="3"/>
  <c r="BI16" i="3"/>
  <c r="BH10" i="3"/>
  <c r="BI10" i="3" s="1"/>
  <c r="X11" i="3"/>
  <c r="AA8" i="3"/>
  <c r="AD12" i="3"/>
  <c r="BH15" i="3"/>
  <c r="BI15" i="3" s="1"/>
  <c r="BI8" i="3"/>
  <c r="BH17" i="3"/>
  <c r="BI17" i="3" s="1"/>
  <c r="AD10" i="3"/>
  <c r="BH12" i="3"/>
  <c r="BI12" i="3" s="1"/>
  <c r="X9" i="3"/>
  <c r="X13" i="3"/>
  <c r="X16" i="3"/>
  <c r="AD15" i="3"/>
  <c r="BI11" i="3"/>
  <c r="BI9" i="3"/>
  <c r="BI13" i="3"/>
  <c r="AA9" i="3"/>
  <c r="AA11" i="3"/>
  <c r="AA13" i="3"/>
  <c r="AA16" i="3"/>
  <c r="AA18" i="3"/>
  <c r="X10" i="3"/>
  <c r="X12" i="3"/>
  <c r="X15" i="3"/>
  <c r="X17" i="3"/>
  <c r="X19" i="3"/>
  <c r="BI20" i="3" l="1"/>
  <c r="BH9" i="2"/>
  <c r="BI9" i="2" s="1"/>
  <c r="BF8" i="2"/>
  <c r="AV8" i="2" l="1"/>
  <c r="AM8" i="2"/>
  <c r="BH10" i="2"/>
  <c r="BI10" i="2" s="1"/>
  <c r="BI8" i="2"/>
  <c r="BH12" i="2"/>
  <c r="BI12" i="2" s="1"/>
  <c r="BI11" i="2"/>
  <c r="BI13" i="2"/>
  <c r="I12" i="1"/>
  <c r="BF11" i="1"/>
  <c r="BE11" i="1"/>
  <c r="BB11" i="1"/>
  <c r="AY11" i="1"/>
  <c r="AC11" i="1"/>
  <c r="AD11" i="1" s="1"/>
  <c r="BF10" i="1"/>
  <c r="AC10" i="1"/>
  <c r="AD10" i="1" s="1"/>
  <c r="BF9" i="1"/>
  <c r="BI14" i="2" l="1"/>
  <c r="BH9" i="1"/>
  <c r="BI9" i="1" s="1"/>
  <c r="AS9" i="1"/>
  <c r="AJ9" i="1"/>
  <c r="AP9" i="1"/>
  <c r="AM9" i="1"/>
  <c r="AD9" i="1"/>
  <c r="AA9" i="1"/>
  <c r="AG9" i="1"/>
  <c r="AV9" i="1"/>
  <c r="X9" i="1"/>
  <c r="BE10" i="1"/>
  <c r="AV10" i="1"/>
  <c r="AS10" i="1"/>
  <c r="AP10" i="1"/>
  <c r="AM10" i="1"/>
  <c r="AA10" i="1"/>
  <c r="BB10" i="1"/>
  <c r="AG10" i="1"/>
  <c r="AY10" i="1"/>
  <c r="AJ10" i="1"/>
  <c r="BH11" i="1"/>
  <c r="BI11" i="1" s="1"/>
  <c r="BH10" i="1"/>
  <c r="BI10" i="1" s="1"/>
  <c r="BH8" i="1" l="1"/>
  <c r="BH12" i="1" s="1"/>
  <c r="BI12" i="9"/>
  <c r="BI8" i="1" l="1"/>
  <c r="BI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Claudia Marcela Garcia Garcia</author>
    <author>GMTorres</author>
  </authors>
  <commentList>
    <comment ref="B6" authorId="0" shapeId="0" xr:uid="{00000000-0006-0000-0000-000001000000}">
      <text>
        <r>
          <rPr>
            <sz val="9"/>
            <color indexed="81"/>
            <rFont val="Tahoma"/>
            <family val="2"/>
          </rPr>
          <t xml:space="preserve">Información Contenida en el Plan Estratégico </t>
        </r>
      </text>
    </comment>
    <comment ref="C6" authorId="0" shapeId="0" xr:uid="{00000000-0006-0000-0000-000002000000}">
      <text>
        <r>
          <rPr>
            <sz val="9"/>
            <color indexed="81"/>
            <rFont val="Tahoma"/>
            <family val="2"/>
          </rPr>
          <t xml:space="preserve">Información Contenida en el Plan Estratégico </t>
        </r>
      </text>
    </comment>
    <comment ref="J6" authorId="1" shapeId="0" xr:uid="{00000000-0006-0000-0000-000003000000}">
      <text>
        <r>
          <rPr>
            <sz val="8"/>
            <color indexed="81"/>
            <rFont val="Tahoma"/>
            <family val="2"/>
          </rPr>
          <t>Seleccione el tipo de indicador:
Eficacia : Cumplimiento
Eficiencia: Cumplimiento teniendo en cuenta los recursos utilizados (tiempo, personas, dinero, entre otros)
Efectividad: Medida del impacto que la acción está realizando.</t>
        </r>
      </text>
    </comment>
    <comment ref="P6" authorId="1" shapeId="0" xr:uid="{00000000-0006-0000-0000-000004000000}">
      <text>
        <r>
          <rPr>
            <sz val="8"/>
            <color indexed="81"/>
            <rFont val="Tahoma"/>
            <family val="2"/>
          </rPr>
          <t>Registre la medida que espera tener a final de año con la ejecución de las acciones. Ejemplo 100%</t>
        </r>
      </text>
    </comment>
    <comment ref="Q6" authorId="0" shapeId="0" xr:uid="{00000000-0006-0000-0000-000005000000}">
      <text>
        <r>
          <rPr>
            <b/>
            <sz val="9"/>
            <color indexed="81"/>
            <rFont val="Tahoma"/>
            <family val="2"/>
          </rPr>
          <t>Claudia Marcela Garcia Garcia:</t>
        </r>
        <r>
          <rPr>
            <sz val="9"/>
            <color indexed="81"/>
            <rFont val="Tahoma"/>
            <family val="2"/>
          </rPr>
          <t xml:space="preserve">
Valor absoluto o porcentaje.</t>
        </r>
      </text>
    </comment>
    <comment ref="R6" authorId="1" shapeId="0" xr:uid="{00000000-0006-0000-0000-000006000000}">
      <text>
        <r>
          <rPr>
            <sz val="8"/>
            <color indexed="81"/>
            <rFont val="Tahoma"/>
            <family val="2"/>
          </rPr>
          <t xml:space="preserve">Registre la frecuencia con la que se va a medir y hacer seguimiento al indicador.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Claudia Marcela Garcia Garcia</author>
    <author>GMTorres</author>
  </authors>
  <commentList>
    <comment ref="B6" authorId="0" shapeId="0" xr:uid="{00000000-0006-0000-0900-000001000000}">
      <text>
        <r>
          <rPr>
            <sz val="9"/>
            <color indexed="81"/>
            <rFont val="Tahoma"/>
            <family val="2"/>
          </rPr>
          <t xml:space="preserve">Información Contenida en el Plan Estratégico </t>
        </r>
      </text>
    </comment>
    <comment ref="C6" authorId="0" shapeId="0" xr:uid="{00000000-0006-0000-0900-000002000000}">
      <text>
        <r>
          <rPr>
            <sz val="9"/>
            <color indexed="81"/>
            <rFont val="Tahoma"/>
            <family val="2"/>
          </rPr>
          <t xml:space="preserve">Información Contenida en el Plan Estratégico </t>
        </r>
      </text>
    </comment>
    <comment ref="J6" authorId="1" shapeId="0" xr:uid="{00000000-0006-0000-0900-000003000000}">
      <text>
        <r>
          <rPr>
            <sz val="8"/>
            <color indexed="81"/>
            <rFont val="Tahoma"/>
            <family val="2"/>
          </rPr>
          <t>Seleccione el tipo de indicador:
Eficacia : Cumplimiento
Eficiencia: Cumplimiento teniendo en cuenta los recursos utilizados (tiempo, personas, dinero, entre otros)
Efectividad: Medida del impacto que la acción está realizando.</t>
        </r>
      </text>
    </comment>
    <comment ref="P6" authorId="1" shapeId="0" xr:uid="{00000000-0006-0000-0900-000004000000}">
      <text>
        <r>
          <rPr>
            <sz val="8"/>
            <color indexed="81"/>
            <rFont val="Tahoma"/>
            <family val="2"/>
          </rPr>
          <t>Registre la medida que espera tener a final de año con la ejecución de las acciones. Ejemplo 100%</t>
        </r>
      </text>
    </comment>
    <comment ref="Q6" authorId="0" shapeId="0" xr:uid="{00000000-0006-0000-0900-000005000000}">
      <text>
        <r>
          <rPr>
            <b/>
            <sz val="9"/>
            <color indexed="81"/>
            <rFont val="Tahoma"/>
            <family val="2"/>
          </rPr>
          <t>Claudia Marcela Garcia Garcia:</t>
        </r>
        <r>
          <rPr>
            <sz val="9"/>
            <color indexed="81"/>
            <rFont val="Tahoma"/>
            <family val="2"/>
          </rPr>
          <t xml:space="preserve">
Valor absoluto o porcentaje.</t>
        </r>
      </text>
    </comment>
    <comment ref="R6" authorId="1" shapeId="0" xr:uid="{00000000-0006-0000-0900-000006000000}">
      <text>
        <r>
          <rPr>
            <sz val="8"/>
            <color indexed="81"/>
            <rFont val="Tahoma"/>
            <family val="2"/>
          </rPr>
          <t xml:space="preserve">Registre la frecuencia con la que se va a medir y hacer seguimiento al indicador.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Claudia Marcela Garcia Garcia</author>
    <author>GMTorres</author>
  </authors>
  <commentList>
    <comment ref="B6" authorId="0" shapeId="0" xr:uid="{00000000-0006-0000-0A00-000001000000}">
      <text>
        <r>
          <rPr>
            <sz val="9"/>
            <color indexed="81"/>
            <rFont val="Tahoma"/>
            <family val="2"/>
          </rPr>
          <t xml:space="preserve">Información Contenida en el Plan Estratégico </t>
        </r>
      </text>
    </comment>
    <comment ref="C6" authorId="0" shapeId="0" xr:uid="{00000000-0006-0000-0A00-000002000000}">
      <text>
        <r>
          <rPr>
            <sz val="9"/>
            <color indexed="81"/>
            <rFont val="Tahoma"/>
            <family val="2"/>
          </rPr>
          <t xml:space="preserve">Información Contenida en el Plan Estratégico </t>
        </r>
      </text>
    </comment>
    <comment ref="J6" authorId="1" shapeId="0" xr:uid="{00000000-0006-0000-0A00-000003000000}">
      <text>
        <r>
          <rPr>
            <sz val="8"/>
            <color indexed="81"/>
            <rFont val="Tahoma"/>
            <family val="2"/>
          </rPr>
          <t>Seleccione el tipo de indicador:
Eficacia : Cumplimiento
Eficiencia: Cumplimiento teniendo en cuenta los recursos utilizados (tiempo, personas, dinero, entre otros)
Efectividad: Medida del impacto que la acción está realizando.</t>
        </r>
      </text>
    </comment>
    <comment ref="P6" authorId="1" shapeId="0" xr:uid="{00000000-0006-0000-0A00-000004000000}">
      <text>
        <r>
          <rPr>
            <sz val="8"/>
            <color indexed="81"/>
            <rFont val="Tahoma"/>
            <family val="2"/>
          </rPr>
          <t>Registre la medida que espera tener a final de año con la ejecución de las acciones. Ejemplo 100%</t>
        </r>
      </text>
    </comment>
    <comment ref="Q6" authorId="0" shapeId="0" xr:uid="{00000000-0006-0000-0A00-000005000000}">
      <text>
        <r>
          <rPr>
            <b/>
            <sz val="9"/>
            <color indexed="81"/>
            <rFont val="Tahoma"/>
            <family val="2"/>
          </rPr>
          <t>Claudia Marcela Garcia Garcia:</t>
        </r>
        <r>
          <rPr>
            <sz val="9"/>
            <color indexed="81"/>
            <rFont val="Tahoma"/>
            <family val="2"/>
          </rPr>
          <t xml:space="preserve">
Valor absoluto o porcentaje.</t>
        </r>
      </text>
    </comment>
    <comment ref="R6" authorId="1" shapeId="0" xr:uid="{00000000-0006-0000-0A00-000006000000}">
      <text>
        <r>
          <rPr>
            <sz val="8"/>
            <color indexed="81"/>
            <rFont val="Tahoma"/>
            <family val="2"/>
          </rPr>
          <t xml:space="preserve">Registre la frecuencia con la que se va a medir y hacer seguimiento al indicador.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Claudia Marcela Garcia Garcia</author>
    <author>GMTorres</author>
  </authors>
  <commentList>
    <comment ref="B6" authorId="0" shapeId="0" xr:uid="{00000000-0006-0000-0B00-000001000000}">
      <text>
        <r>
          <rPr>
            <sz val="9"/>
            <color indexed="81"/>
            <rFont val="Tahoma"/>
            <family val="2"/>
          </rPr>
          <t xml:space="preserve">Información Contenida en el Plan Estratégico </t>
        </r>
      </text>
    </comment>
    <comment ref="C6" authorId="0" shapeId="0" xr:uid="{00000000-0006-0000-0B00-000002000000}">
      <text>
        <r>
          <rPr>
            <sz val="9"/>
            <color indexed="81"/>
            <rFont val="Tahoma"/>
            <family val="2"/>
          </rPr>
          <t xml:space="preserve">Información Contenida en el Plan Estratégico </t>
        </r>
      </text>
    </comment>
    <comment ref="J6" authorId="1" shapeId="0" xr:uid="{00000000-0006-0000-0B00-000003000000}">
      <text>
        <r>
          <rPr>
            <sz val="8"/>
            <color indexed="81"/>
            <rFont val="Tahoma"/>
            <family val="2"/>
          </rPr>
          <t>Seleccione el tipo de indicador:
Eficacia : Cumplimiento
Eficiencia: Cumplimiento teniendo en cuenta los recursos utilizados (tiempo, personas, dinero, entre otros)
Efectividad: Medida del impacto que la acción está realizando.</t>
        </r>
      </text>
    </comment>
    <comment ref="P6" authorId="1" shapeId="0" xr:uid="{00000000-0006-0000-0B00-000004000000}">
      <text>
        <r>
          <rPr>
            <sz val="8"/>
            <color indexed="81"/>
            <rFont val="Tahoma"/>
            <family val="2"/>
          </rPr>
          <t>Registre la medida que espera tener a final de año con la ejecución de las acciones. Ejemplo 100%</t>
        </r>
      </text>
    </comment>
    <comment ref="Q6" authorId="0" shapeId="0" xr:uid="{00000000-0006-0000-0B00-000005000000}">
      <text>
        <r>
          <rPr>
            <b/>
            <sz val="9"/>
            <color indexed="81"/>
            <rFont val="Tahoma"/>
            <family val="2"/>
          </rPr>
          <t>Claudia Marcela Garcia Garcia:</t>
        </r>
        <r>
          <rPr>
            <sz val="9"/>
            <color indexed="81"/>
            <rFont val="Tahoma"/>
            <family val="2"/>
          </rPr>
          <t xml:space="preserve">
Valor absoluto o porcentaje.</t>
        </r>
      </text>
    </comment>
    <comment ref="R6" authorId="1" shapeId="0" xr:uid="{00000000-0006-0000-0B00-000006000000}">
      <text>
        <r>
          <rPr>
            <sz val="8"/>
            <color indexed="81"/>
            <rFont val="Tahoma"/>
            <family val="2"/>
          </rPr>
          <t xml:space="preserve">Registre la frecuencia con la que se va a medir y hacer seguimiento al indicador.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Claudia Marcela Garcia Garcia</author>
    <author>GMTorres</author>
  </authors>
  <commentList>
    <comment ref="B6" authorId="0" shapeId="0" xr:uid="{00000000-0006-0000-0C00-000001000000}">
      <text>
        <r>
          <rPr>
            <sz val="9"/>
            <color indexed="81"/>
            <rFont val="Tahoma"/>
            <family val="2"/>
          </rPr>
          <t xml:space="preserve">Información Contenida en el Plan Estratégico </t>
        </r>
      </text>
    </comment>
    <comment ref="C6" authorId="0" shapeId="0" xr:uid="{00000000-0006-0000-0C00-000002000000}">
      <text>
        <r>
          <rPr>
            <sz val="9"/>
            <color indexed="81"/>
            <rFont val="Tahoma"/>
            <family val="2"/>
          </rPr>
          <t xml:space="preserve">Información Contenida en el Plan Estratégico </t>
        </r>
      </text>
    </comment>
    <comment ref="J6" authorId="1" shapeId="0" xr:uid="{00000000-0006-0000-0C00-000003000000}">
      <text>
        <r>
          <rPr>
            <sz val="8"/>
            <color indexed="81"/>
            <rFont val="Tahoma"/>
            <family val="2"/>
          </rPr>
          <t>Seleccione el tipo de indicador:
Eficacia : Cumplimiento
Eficiencia: Cumplimiento teniendo en cuenta los recursos utilizados (tiempo, personas, dinero, entre otros)
Efectividad: Medida del impacto que la acción está realizando.</t>
        </r>
      </text>
    </comment>
    <comment ref="P6" authorId="1" shapeId="0" xr:uid="{00000000-0006-0000-0C00-000004000000}">
      <text>
        <r>
          <rPr>
            <sz val="8"/>
            <color indexed="81"/>
            <rFont val="Tahoma"/>
            <family val="2"/>
          </rPr>
          <t>Registre la medida que espera tener a final de año con la ejecución de las acciones. Ejemplo 100%</t>
        </r>
      </text>
    </comment>
    <comment ref="Q6" authorId="0" shapeId="0" xr:uid="{00000000-0006-0000-0C00-000005000000}">
      <text>
        <r>
          <rPr>
            <b/>
            <sz val="9"/>
            <color indexed="81"/>
            <rFont val="Tahoma"/>
            <family val="2"/>
          </rPr>
          <t>Claudia Marcela Garcia Garcia:</t>
        </r>
        <r>
          <rPr>
            <sz val="9"/>
            <color indexed="81"/>
            <rFont val="Tahoma"/>
            <family val="2"/>
          </rPr>
          <t xml:space="preserve">
Valor absoluto o porcentaje.</t>
        </r>
      </text>
    </comment>
    <comment ref="R6" authorId="1" shapeId="0" xr:uid="{00000000-0006-0000-0C00-000006000000}">
      <text>
        <r>
          <rPr>
            <sz val="8"/>
            <color indexed="81"/>
            <rFont val="Tahoma"/>
            <family val="2"/>
          </rPr>
          <t xml:space="preserve">Registre la frecuencia con la que se va a medir y hacer seguimiento al indicador.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Claudia Marcela Garcia Garcia</author>
    <author>GMTorres</author>
  </authors>
  <commentList>
    <comment ref="B6" authorId="0" shapeId="0" xr:uid="{00000000-0006-0000-0D00-000001000000}">
      <text>
        <r>
          <rPr>
            <sz val="9"/>
            <color indexed="81"/>
            <rFont val="Tahoma"/>
            <family val="2"/>
          </rPr>
          <t xml:space="preserve">Información Contenida en el Plan Estratégico </t>
        </r>
      </text>
    </comment>
    <comment ref="C6" authorId="0" shapeId="0" xr:uid="{00000000-0006-0000-0D00-000002000000}">
      <text>
        <r>
          <rPr>
            <sz val="9"/>
            <color indexed="81"/>
            <rFont val="Tahoma"/>
            <family val="2"/>
          </rPr>
          <t xml:space="preserve">Información Contenida en el Plan Estratégico </t>
        </r>
      </text>
    </comment>
    <comment ref="J6" authorId="1" shapeId="0" xr:uid="{00000000-0006-0000-0D00-000003000000}">
      <text>
        <r>
          <rPr>
            <sz val="8"/>
            <color indexed="81"/>
            <rFont val="Tahoma"/>
            <family val="2"/>
          </rPr>
          <t>Seleccione el tipo de indicador:
Eficacia : Cumplimiento
Eficiencia: Cumplimiento teniendo en cuenta los recursos utilizados (tiempo, personas, dinero, entre otros)
Efectividad: Medida del impacto que la acción está realizando.</t>
        </r>
      </text>
    </comment>
    <comment ref="P6" authorId="1" shapeId="0" xr:uid="{00000000-0006-0000-0D00-000004000000}">
      <text>
        <r>
          <rPr>
            <sz val="8"/>
            <color indexed="81"/>
            <rFont val="Tahoma"/>
            <family val="2"/>
          </rPr>
          <t>Registre la medida que espera tener a final de año con la ejecución de las acciones. Ejemplo 100%</t>
        </r>
      </text>
    </comment>
    <comment ref="Q6" authorId="0" shapeId="0" xr:uid="{00000000-0006-0000-0D00-000005000000}">
      <text>
        <r>
          <rPr>
            <b/>
            <sz val="9"/>
            <color indexed="81"/>
            <rFont val="Tahoma"/>
            <family val="2"/>
          </rPr>
          <t>Claudia Marcela Garcia Garcia:</t>
        </r>
        <r>
          <rPr>
            <sz val="9"/>
            <color indexed="81"/>
            <rFont val="Tahoma"/>
            <family val="2"/>
          </rPr>
          <t xml:space="preserve">
Valor absoluto o porcentaje.</t>
        </r>
      </text>
    </comment>
    <comment ref="R6" authorId="1" shapeId="0" xr:uid="{00000000-0006-0000-0D00-000006000000}">
      <text>
        <r>
          <rPr>
            <sz val="8"/>
            <color indexed="81"/>
            <rFont val="Tahoma"/>
            <family val="2"/>
          </rPr>
          <t xml:space="preserve">Registre la frecuencia con la que se va a medir y hacer seguimiento al indicador.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Claudia Marcela Garcia Garcia</author>
    <author>GMTorres</author>
  </authors>
  <commentList>
    <comment ref="B6" authorId="0" shapeId="0" xr:uid="{00000000-0006-0000-0E00-000001000000}">
      <text>
        <r>
          <rPr>
            <sz val="9"/>
            <color indexed="81"/>
            <rFont val="Tahoma"/>
            <family val="2"/>
          </rPr>
          <t xml:space="preserve">Información Contenida en el Plan Estratégico </t>
        </r>
      </text>
    </comment>
    <comment ref="C6" authorId="0" shapeId="0" xr:uid="{00000000-0006-0000-0E00-000002000000}">
      <text>
        <r>
          <rPr>
            <sz val="9"/>
            <color indexed="81"/>
            <rFont val="Tahoma"/>
            <family val="2"/>
          </rPr>
          <t xml:space="preserve">Información Contenida en el Plan Estratégico </t>
        </r>
      </text>
    </comment>
    <comment ref="J6" authorId="1" shapeId="0" xr:uid="{00000000-0006-0000-0E00-000003000000}">
      <text>
        <r>
          <rPr>
            <sz val="8"/>
            <color indexed="81"/>
            <rFont val="Tahoma"/>
            <family val="2"/>
          </rPr>
          <t>Seleccione el tipo de indicador:
Eficacia : Cumplimiento
Eficiencia: Cumplimiento teniendo en cuenta los recursos utilizados (tiempo, personas, dinero, entre otros)
Efectividad: Medida del impacto que la acción está realizando.</t>
        </r>
      </text>
    </comment>
    <comment ref="P6" authorId="1" shapeId="0" xr:uid="{00000000-0006-0000-0E00-000004000000}">
      <text>
        <r>
          <rPr>
            <sz val="8"/>
            <color indexed="81"/>
            <rFont val="Tahoma"/>
            <family val="2"/>
          </rPr>
          <t>Registre la medida que espera tener a final de año con la ejecución de las acciones. Ejemplo 100%</t>
        </r>
      </text>
    </comment>
    <comment ref="Q6" authorId="0" shapeId="0" xr:uid="{00000000-0006-0000-0E00-000005000000}">
      <text>
        <r>
          <rPr>
            <b/>
            <sz val="9"/>
            <color indexed="81"/>
            <rFont val="Tahoma"/>
            <family val="2"/>
          </rPr>
          <t>Claudia Marcela Garcia Garcia:</t>
        </r>
        <r>
          <rPr>
            <sz val="9"/>
            <color indexed="81"/>
            <rFont val="Tahoma"/>
            <family val="2"/>
          </rPr>
          <t xml:space="preserve">
Valor absoluto o porcentaje.</t>
        </r>
      </text>
    </comment>
    <comment ref="R6" authorId="1" shapeId="0" xr:uid="{00000000-0006-0000-0E00-000006000000}">
      <text>
        <r>
          <rPr>
            <sz val="8"/>
            <color indexed="81"/>
            <rFont val="Tahoma"/>
            <family val="2"/>
          </rPr>
          <t xml:space="preserve">Registre la frecuencia con la que se va a medir y hacer seguimiento al indicador.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Claudia Marcela Garcia Garcia</author>
    <author>GMTorres</author>
  </authors>
  <commentList>
    <comment ref="B6" authorId="0" shapeId="0" xr:uid="{00000000-0006-0000-0F00-000001000000}">
      <text>
        <r>
          <rPr>
            <sz val="9"/>
            <color indexed="81"/>
            <rFont val="Tahoma"/>
            <family val="2"/>
          </rPr>
          <t xml:space="preserve">Información Contenida en el Plan Estratégico </t>
        </r>
      </text>
    </comment>
    <comment ref="C6" authorId="0" shapeId="0" xr:uid="{00000000-0006-0000-0F00-000002000000}">
      <text>
        <r>
          <rPr>
            <sz val="9"/>
            <color indexed="81"/>
            <rFont val="Tahoma"/>
            <family val="2"/>
          </rPr>
          <t xml:space="preserve">Información Contenida en el Plan Estratégico </t>
        </r>
      </text>
    </comment>
    <comment ref="J6" authorId="1" shapeId="0" xr:uid="{00000000-0006-0000-0F00-000003000000}">
      <text>
        <r>
          <rPr>
            <sz val="8"/>
            <color indexed="81"/>
            <rFont val="Tahoma"/>
            <family val="2"/>
          </rPr>
          <t>Seleccione el tipo de indicador:
Eficacia : Cumplimiento
Eficiencia: Cumplimiento teniendo en cuenta los recursos utilizados (tiempo, personas, dinero, entre otros)
Efectividad: Medida del impacto que la acción está realizando.</t>
        </r>
      </text>
    </comment>
    <comment ref="P6" authorId="1" shapeId="0" xr:uid="{00000000-0006-0000-0F00-000004000000}">
      <text>
        <r>
          <rPr>
            <sz val="8"/>
            <color indexed="81"/>
            <rFont val="Tahoma"/>
            <family val="2"/>
          </rPr>
          <t>Registre la medida que espera tener a final de año con la ejecución de las acciones. Ejemplo 100%</t>
        </r>
      </text>
    </comment>
    <comment ref="Q6" authorId="0" shapeId="0" xr:uid="{00000000-0006-0000-0F00-000005000000}">
      <text>
        <r>
          <rPr>
            <b/>
            <sz val="9"/>
            <color indexed="81"/>
            <rFont val="Tahoma"/>
            <family val="2"/>
          </rPr>
          <t>Claudia Marcela Garcia Garcia:</t>
        </r>
        <r>
          <rPr>
            <sz val="9"/>
            <color indexed="81"/>
            <rFont val="Tahoma"/>
            <family val="2"/>
          </rPr>
          <t xml:space="preserve">
Valor absoluto o porcentaje.</t>
        </r>
      </text>
    </comment>
    <comment ref="R6" authorId="1" shapeId="0" xr:uid="{00000000-0006-0000-0F00-000006000000}">
      <text>
        <r>
          <rPr>
            <sz val="8"/>
            <color indexed="81"/>
            <rFont val="Tahoma"/>
            <family val="2"/>
          </rPr>
          <t xml:space="preserve">Registre la frecuencia con la que se va a medir y hacer seguimiento al indicador.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Claudia Marcela Garcia Garcia</author>
    <author>GMTorres</author>
  </authors>
  <commentList>
    <comment ref="B6" authorId="0" shapeId="0" xr:uid="{00000000-0006-0000-0100-000001000000}">
      <text>
        <r>
          <rPr>
            <sz val="9"/>
            <color indexed="81"/>
            <rFont val="Tahoma"/>
            <family val="2"/>
          </rPr>
          <t xml:space="preserve">Información Contenida en el Plan Estratégico </t>
        </r>
      </text>
    </comment>
    <comment ref="C6" authorId="0" shapeId="0" xr:uid="{00000000-0006-0000-0100-000002000000}">
      <text>
        <r>
          <rPr>
            <sz val="9"/>
            <color indexed="81"/>
            <rFont val="Tahoma"/>
            <family val="2"/>
          </rPr>
          <t xml:space="preserve">Información Contenida en el Plan Estratégico </t>
        </r>
      </text>
    </comment>
    <comment ref="J6" authorId="1" shapeId="0" xr:uid="{00000000-0006-0000-0100-000003000000}">
      <text>
        <r>
          <rPr>
            <sz val="8"/>
            <color indexed="81"/>
            <rFont val="Tahoma"/>
            <family val="2"/>
          </rPr>
          <t>Seleccione el tipo de indicador:
Eficacia : Cumplimiento
Eficiencia: Cumplimiento teniendo en cuenta los recursos utilizados (tiempo, personas, dinero, entre otros)
Efectividad: Medida del impacto que la acción está realizando.</t>
        </r>
      </text>
    </comment>
    <comment ref="P6" authorId="1" shapeId="0" xr:uid="{00000000-0006-0000-0100-000004000000}">
      <text>
        <r>
          <rPr>
            <sz val="8"/>
            <color indexed="81"/>
            <rFont val="Tahoma"/>
            <family val="2"/>
          </rPr>
          <t>Registre la medida que espera tener a final de año con la ejecución de las acciones. Ejemplo 100%</t>
        </r>
      </text>
    </comment>
    <comment ref="Q6" authorId="0" shapeId="0" xr:uid="{00000000-0006-0000-0100-000005000000}">
      <text>
        <r>
          <rPr>
            <b/>
            <sz val="9"/>
            <color indexed="81"/>
            <rFont val="Tahoma"/>
            <family val="2"/>
          </rPr>
          <t>Claudia Marcela Garcia Garcia:</t>
        </r>
        <r>
          <rPr>
            <sz val="9"/>
            <color indexed="81"/>
            <rFont val="Tahoma"/>
            <family val="2"/>
          </rPr>
          <t xml:space="preserve">
Valor absoluto o porcentaje.</t>
        </r>
      </text>
    </comment>
    <comment ref="R6" authorId="1" shapeId="0" xr:uid="{00000000-0006-0000-0100-000006000000}">
      <text>
        <r>
          <rPr>
            <sz val="8"/>
            <color indexed="81"/>
            <rFont val="Tahoma"/>
            <family val="2"/>
          </rPr>
          <t xml:space="preserve">Registre la frecuencia con la que se va a medir y hacer seguimiento al indicador.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Claudia Marcela Garcia Garcia</author>
    <author>GMTorres</author>
  </authors>
  <commentList>
    <comment ref="B6" authorId="0" shapeId="0" xr:uid="{00000000-0006-0000-0200-000001000000}">
      <text>
        <r>
          <rPr>
            <sz val="9"/>
            <color indexed="81"/>
            <rFont val="Tahoma"/>
            <family val="2"/>
          </rPr>
          <t xml:space="preserve">Información Contenida en el Plan Estratégico </t>
        </r>
      </text>
    </comment>
    <comment ref="C6" authorId="0" shapeId="0" xr:uid="{00000000-0006-0000-0200-000002000000}">
      <text>
        <r>
          <rPr>
            <sz val="9"/>
            <color indexed="81"/>
            <rFont val="Tahoma"/>
            <family val="2"/>
          </rPr>
          <t xml:space="preserve">Información Contenida en el Plan Estratégico </t>
        </r>
      </text>
    </comment>
    <comment ref="J6" authorId="1" shapeId="0" xr:uid="{00000000-0006-0000-0200-000003000000}">
      <text>
        <r>
          <rPr>
            <sz val="8"/>
            <color indexed="81"/>
            <rFont val="Tahoma"/>
            <family val="2"/>
          </rPr>
          <t>Seleccione el tipo de indicador:
Eficacia : Cumplimiento
Eficiencia: Cumplimiento teniendo en cuenta los recursos utilizados (tiempo, personas, dinero, entre otros)
Efectividad: Medida del impacto que la acción está realizando.</t>
        </r>
      </text>
    </comment>
    <comment ref="P6" authorId="1" shapeId="0" xr:uid="{00000000-0006-0000-0200-000004000000}">
      <text>
        <r>
          <rPr>
            <sz val="8"/>
            <color indexed="81"/>
            <rFont val="Tahoma"/>
            <family val="2"/>
          </rPr>
          <t>Registre la medida que espera tener a final de año con la ejecución de las acciones. Ejemplo 100%</t>
        </r>
      </text>
    </comment>
    <comment ref="Q6" authorId="0" shapeId="0" xr:uid="{00000000-0006-0000-0200-000005000000}">
      <text>
        <r>
          <rPr>
            <b/>
            <sz val="9"/>
            <color indexed="81"/>
            <rFont val="Tahoma"/>
            <family val="2"/>
          </rPr>
          <t>Claudia Marcela Garcia Garcia:</t>
        </r>
        <r>
          <rPr>
            <sz val="9"/>
            <color indexed="81"/>
            <rFont val="Tahoma"/>
            <family val="2"/>
          </rPr>
          <t xml:space="preserve">
Valor absoluto o porcentaje.</t>
        </r>
      </text>
    </comment>
    <comment ref="R6" authorId="1" shapeId="0" xr:uid="{00000000-0006-0000-0200-000006000000}">
      <text>
        <r>
          <rPr>
            <sz val="8"/>
            <color indexed="81"/>
            <rFont val="Tahoma"/>
            <family val="2"/>
          </rPr>
          <t xml:space="preserve">Registre la frecuencia con la que se va a medir y hacer seguimiento al indicador.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Claudia Marcela Garcia Garcia</author>
    <author>GMTorres</author>
  </authors>
  <commentList>
    <comment ref="B6" authorId="0" shapeId="0" xr:uid="{00000000-0006-0000-0300-000001000000}">
      <text>
        <r>
          <rPr>
            <sz val="9"/>
            <color indexed="81"/>
            <rFont val="Tahoma"/>
            <family val="2"/>
          </rPr>
          <t xml:space="preserve">Información Contenida en el Plan Estratégico </t>
        </r>
      </text>
    </comment>
    <comment ref="C6" authorId="0" shapeId="0" xr:uid="{00000000-0006-0000-0300-000002000000}">
      <text>
        <r>
          <rPr>
            <sz val="9"/>
            <color indexed="81"/>
            <rFont val="Tahoma"/>
            <family val="2"/>
          </rPr>
          <t xml:space="preserve">Información Contenida en el Plan Estratégico </t>
        </r>
      </text>
    </comment>
    <comment ref="J6" authorId="1" shapeId="0" xr:uid="{00000000-0006-0000-0300-000003000000}">
      <text>
        <r>
          <rPr>
            <sz val="8"/>
            <color indexed="81"/>
            <rFont val="Tahoma"/>
            <family val="2"/>
          </rPr>
          <t>Seleccione el tipo de indicador:
Eficacia : Cumplimiento
Eficiencia: Cumplimiento teniendo en cuenta los recursos utilizados (tiempo, personas, dinero, entre otros)
Efectividad: Medida del impacto que la acción está realizando.</t>
        </r>
      </text>
    </comment>
    <comment ref="P6" authorId="1" shapeId="0" xr:uid="{00000000-0006-0000-0300-000004000000}">
      <text>
        <r>
          <rPr>
            <sz val="8"/>
            <color indexed="81"/>
            <rFont val="Tahoma"/>
            <family val="2"/>
          </rPr>
          <t>Registre la medida que espera tener a final de año con la ejecución de las acciones. Ejemplo 100%</t>
        </r>
      </text>
    </comment>
    <comment ref="Q6" authorId="0" shapeId="0" xr:uid="{00000000-0006-0000-0300-000005000000}">
      <text>
        <r>
          <rPr>
            <b/>
            <sz val="9"/>
            <color indexed="81"/>
            <rFont val="Tahoma"/>
            <family val="2"/>
          </rPr>
          <t>Claudia Marcela Garcia Garcia:</t>
        </r>
        <r>
          <rPr>
            <sz val="9"/>
            <color indexed="81"/>
            <rFont val="Tahoma"/>
            <family val="2"/>
          </rPr>
          <t xml:space="preserve">
Valor absoluto o porcentaje.</t>
        </r>
      </text>
    </comment>
    <comment ref="R6" authorId="1" shapeId="0" xr:uid="{00000000-0006-0000-0300-000006000000}">
      <text>
        <r>
          <rPr>
            <sz val="8"/>
            <color indexed="81"/>
            <rFont val="Tahoma"/>
            <family val="2"/>
          </rPr>
          <t xml:space="preserve">Registre la frecuencia con la que se va a medir y hacer seguimiento al indicador.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Claudia Marcela Garcia Garcia</author>
    <author>GMTorres</author>
  </authors>
  <commentList>
    <comment ref="B6" authorId="0" shapeId="0" xr:uid="{00000000-0006-0000-0400-000001000000}">
      <text>
        <r>
          <rPr>
            <sz val="9"/>
            <color indexed="81"/>
            <rFont val="Tahoma"/>
            <family val="2"/>
          </rPr>
          <t xml:space="preserve">Información Contenida en el Plan Estratégico </t>
        </r>
      </text>
    </comment>
    <comment ref="C6" authorId="0" shapeId="0" xr:uid="{00000000-0006-0000-0400-000002000000}">
      <text>
        <r>
          <rPr>
            <sz val="9"/>
            <color indexed="81"/>
            <rFont val="Tahoma"/>
            <family val="2"/>
          </rPr>
          <t xml:space="preserve">Información Contenida en el Plan Estratégico </t>
        </r>
      </text>
    </comment>
    <comment ref="J6" authorId="1" shapeId="0" xr:uid="{00000000-0006-0000-0400-000003000000}">
      <text>
        <r>
          <rPr>
            <sz val="8"/>
            <color indexed="81"/>
            <rFont val="Tahoma"/>
            <family val="2"/>
          </rPr>
          <t>Seleccione el tipo de indicador:
Eficacia : Cumplimiento
Eficiencia: Cumplimiento teniendo en cuenta los recursos utilizados (tiempo, personas, dinero, entre otros)
Efectividad: Medida del impacto que la acción está realizando.</t>
        </r>
      </text>
    </comment>
    <comment ref="P6" authorId="1" shapeId="0" xr:uid="{00000000-0006-0000-0400-000004000000}">
      <text>
        <r>
          <rPr>
            <sz val="8"/>
            <color indexed="81"/>
            <rFont val="Tahoma"/>
            <family val="2"/>
          </rPr>
          <t>Registre la medida que espera tener a final de año con la ejecución de las acciones. Ejemplo 100%</t>
        </r>
      </text>
    </comment>
    <comment ref="Q6" authorId="0" shapeId="0" xr:uid="{00000000-0006-0000-0400-000005000000}">
      <text>
        <r>
          <rPr>
            <b/>
            <sz val="9"/>
            <color indexed="81"/>
            <rFont val="Tahoma"/>
            <family val="2"/>
          </rPr>
          <t>Claudia Marcela Garcia Garcia:</t>
        </r>
        <r>
          <rPr>
            <sz val="9"/>
            <color indexed="81"/>
            <rFont val="Tahoma"/>
            <family val="2"/>
          </rPr>
          <t xml:space="preserve">
Valor absoluto o porcentaje.</t>
        </r>
      </text>
    </comment>
    <comment ref="R6" authorId="1" shapeId="0" xr:uid="{00000000-0006-0000-0400-000006000000}">
      <text>
        <r>
          <rPr>
            <sz val="8"/>
            <color indexed="81"/>
            <rFont val="Tahoma"/>
            <family val="2"/>
          </rPr>
          <t xml:space="preserve">Registre la frecuencia con la que se va a medir y hacer seguimiento al indicador.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Claudia Marcela Garcia Garcia</author>
    <author>GMTorres</author>
    <author>tc={4CB1CA5F-B630-43AD-A212-58143C2B0BC0}</author>
    <author>tc={13ABE38F-10F7-405A-BCBC-084DAB2ECE23}</author>
  </authors>
  <commentList>
    <comment ref="B6" authorId="0" shapeId="0" xr:uid="{00000000-0006-0000-0500-000001000000}">
      <text>
        <r>
          <rPr>
            <sz val="9"/>
            <color indexed="81"/>
            <rFont val="Tahoma"/>
            <family val="2"/>
          </rPr>
          <t xml:space="preserve">Información Contenida en el Plan Estratégico </t>
        </r>
      </text>
    </comment>
    <comment ref="C6" authorId="0" shapeId="0" xr:uid="{00000000-0006-0000-0500-000002000000}">
      <text>
        <r>
          <rPr>
            <sz val="9"/>
            <color indexed="81"/>
            <rFont val="Tahoma"/>
            <family val="2"/>
          </rPr>
          <t xml:space="preserve">Información Contenida en el Plan Estratégico </t>
        </r>
      </text>
    </comment>
    <comment ref="J6" authorId="1" shapeId="0" xr:uid="{00000000-0006-0000-0500-000003000000}">
      <text>
        <r>
          <rPr>
            <sz val="8"/>
            <color indexed="81"/>
            <rFont val="Tahoma"/>
            <family val="2"/>
          </rPr>
          <t>Seleccione el tipo de indicador:
Eficacia : Cumplimiento
Eficiencia: Cumplimiento teniendo en cuenta los recursos utilizados (tiempo, personas, dinero, entre otros)
Efectividad: Medida del impacto que la acción está realizando.</t>
        </r>
      </text>
    </comment>
    <comment ref="P6" authorId="1" shapeId="0" xr:uid="{00000000-0006-0000-0500-000004000000}">
      <text>
        <r>
          <rPr>
            <sz val="8"/>
            <color indexed="81"/>
            <rFont val="Tahoma"/>
            <family val="2"/>
          </rPr>
          <t>Registre la medida que espera tener a final de año con la ejecución de las acciones. Ejemplo 100%</t>
        </r>
      </text>
    </comment>
    <comment ref="Q6" authorId="0" shapeId="0" xr:uid="{00000000-0006-0000-0500-000005000000}">
      <text>
        <r>
          <rPr>
            <b/>
            <sz val="9"/>
            <color indexed="81"/>
            <rFont val="Tahoma"/>
            <family val="2"/>
          </rPr>
          <t>Claudia Marcela Garcia Garcia:</t>
        </r>
        <r>
          <rPr>
            <sz val="9"/>
            <color indexed="81"/>
            <rFont val="Tahoma"/>
            <family val="2"/>
          </rPr>
          <t xml:space="preserve">
Valor absoluto o porcentaje.</t>
        </r>
      </text>
    </comment>
    <comment ref="R6" authorId="1" shapeId="0" xr:uid="{00000000-0006-0000-0500-000006000000}">
      <text>
        <r>
          <rPr>
            <sz val="8"/>
            <color indexed="81"/>
            <rFont val="Tahoma"/>
            <family val="2"/>
          </rPr>
          <t xml:space="preserve">Registre la frecuencia con la que se va a medir y hacer seguimiento al indicador.
</t>
        </r>
      </text>
    </comment>
    <comment ref="BM8" authorId="2" shapeId="0" xr:uid="{00000000-0006-0000-0500-000007000000}">
      <text>
        <r>
          <rPr>
            <sz val="10"/>
            <rFont val="Arial"/>
          </rPr>
          <t>[Comentario encadenado]
Su versión de Excel le permite leer este comentario encadenado; sin embargo, las ediciones que se apliquen se quitarán si el archivo se abre en una versión más reciente de Excel. Más información: https://go.microsoft.com/fwlink/?linkid=870924
Comentario:
    Dada su naturaleza, la ejecución se reporta con corte al 30 de noviembre de 2022 y el reporte final de éstos se realizará en enero del 2023 una vez se realice el cierre de la vigencia 2022</t>
        </r>
      </text>
    </comment>
    <comment ref="BM9" authorId="3" shapeId="0" xr:uid="{00000000-0006-0000-0500-000008000000}">
      <text>
        <r>
          <rPr>
            <sz val="10"/>
            <rFont val="Arial"/>
          </rPr>
          <t>[Comentario encadenado]
Su versión de Excel le permite leer este comentario encadenado; sin embargo, las ediciones que se apliquen se quitarán si el archivo se abre en una versión más reciente de Excel. Más información: https://go.microsoft.com/fwlink/?linkid=870924
Comentario:
    Dada su naturaleza, la ejecución se reporta con corte al 30 de noviembre de 2022 y el reporte final de éstos se realizará en enero del 2023 una vez se realice el cierre de la vigencia 2022</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Claudia Marcela Garcia Garcia</author>
    <author>GMTorres</author>
  </authors>
  <commentList>
    <comment ref="B6" authorId="0" shapeId="0" xr:uid="{00000000-0006-0000-0600-000001000000}">
      <text>
        <r>
          <rPr>
            <sz val="9"/>
            <color indexed="81"/>
            <rFont val="Tahoma"/>
            <family val="2"/>
          </rPr>
          <t xml:space="preserve">Información Contenida en el Plan Estratégico </t>
        </r>
      </text>
    </comment>
    <comment ref="C6" authorId="0" shapeId="0" xr:uid="{00000000-0006-0000-0600-000002000000}">
      <text>
        <r>
          <rPr>
            <sz val="9"/>
            <color indexed="81"/>
            <rFont val="Tahoma"/>
            <family val="2"/>
          </rPr>
          <t xml:space="preserve">Información Contenida en el Plan Estratégico </t>
        </r>
      </text>
    </comment>
    <comment ref="J6" authorId="1" shapeId="0" xr:uid="{00000000-0006-0000-0600-000003000000}">
      <text>
        <r>
          <rPr>
            <sz val="8"/>
            <color indexed="81"/>
            <rFont val="Tahoma"/>
            <family val="2"/>
          </rPr>
          <t>Seleccione el tipo de indicador:
Eficacia : Cumplimiento
Eficiencia: Cumplimiento teniendo en cuenta los recursos utilizados (tiempo, personas, dinero, entre otros)
Efectividad: Medida del impacto que la acción está realizando.</t>
        </r>
      </text>
    </comment>
    <comment ref="P6" authorId="1" shapeId="0" xr:uid="{00000000-0006-0000-0600-000004000000}">
      <text>
        <r>
          <rPr>
            <sz val="8"/>
            <color indexed="81"/>
            <rFont val="Tahoma"/>
            <family val="2"/>
          </rPr>
          <t>Registre la medida que espera tener a final de año con la ejecución de las acciones. Ejemplo 100%</t>
        </r>
      </text>
    </comment>
    <comment ref="Q6" authorId="0" shapeId="0" xr:uid="{00000000-0006-0000-0600-000005000000}">
      <text>
        <r>
          <rPr>
            <b/>
            <sz val="9"/>
            <color indexed="81"/>
            <rFont val="Tahoma"/>
            <family val="2"/>
          </rPr>
          <t>Claudia Marcela Garcia Garcia:</t>
        </r>
        <r>
          <rPr>
            <sz val="9"/>
            <color indexed="81"/>
            <rFont val="Tahoma"/>
            <family val="2"/>
          </rPr>
          <t xml:space="preserve">
Valor absoluto o porcentaje.</t>
        </r>
      </text>
    </comment>
    <comment ref="R6" authorId="1" shapeId="0" xr:uid="{00000000-0006-0000-0600-000006000000}">
      <text>
        <r>
          <rPr>
            <sz val="8"/>
            <color indexed="81"/>
            <rFont val="Tahoma"/>
            <family val="2"/>
          </rPr>
          <t xml:space="preserve">Registre la frecuencia con la que se va a medir y hacer seguimiento al indicador.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Claudia Marcela Garcia Garcia</author>
    <author>GMTorres</author>
  </authors>
  <commentList>
    <comment ref="B6" authorId="0" shapeId="0" xr:uid="{00000000-0006-0000-0700-000001000000}">
      <text>
        <r>
          <rPr>
            <sz val="9"/>
            <color indexed="81"/>
            <rFont val="Tahoma"/>
            <family val="2"/>
          </rPr>
          <t xml:space="preserve">Información Contenida en el Plan Estratégico </t>
        </r>
      </text>
    </comment>
    <comment ref="C6" authorId="0" shapeId="0" xr:uid="{00000000-0006-0000-0700-000002000000}">
      <text>
        <r>
          <rPr>
            <sz val="9"/>
            <color indexed="81"/>
            <rFont val="Tahoma"/>
            <family val="2"/>
          </rPr>
          <t xml:space="preserve">Información Contenida en el Plan Estratégico </t>
        </r>
      </text>
    </comment>
    <comment ref="J6" authorId="1" shapeId="0" xr:uid="{00000000-0006-0000-0700-000003000000}">
      <text>
        <r>
          <rPr>
            <sz val="8"/>
            <color indexed="81"/>
            <rFont val="Tahoma"/>
            <family val="2"/>
          </rPr>
          <t>Seleccione el tipo de indicador:
Eficacia : Cumplimiento
Eficiencia: Cumplimiento teniendo en cuenta los recursos utilizados (tiempo, personas, dinero, entre otros)
Efectividad: Medida del impacto que la acción está realizando.</t>
        </r>
      </text>
    </comment>
    <comment ref="P6" authorId="1" shapeId="0" xr:uid="{00000000-0006-0000-0700-000004000000}">
      <text>
        <r>
          <rPr>
            <sz val="8"/>
            <color indexed="81"/>
            <rFont val="Tahoma"/>
            <family val="2"/>
          </rPr>
          <t>Registre la medida que espera tener a final de año con la ejecución de las acciones. Ejemplo 100%</t>
        </r>
      </text>
    </comment>
    <comment ref="Q6" authorId="0" shapeId="0" xr:uid="{00000000-0006-0000-0700-000005000000}">
      <text>
        <r>
          <rPr>
            <b/>
            <sz val="9"/>
            <color indexed="81"/>
            <rFont val="Tahoma"/>
            <family val="2"/>
          </rPr>
          <t>Claudia Marcela Garcia Garcia:</t>
        </r>
        <r>
          <rPr>
            <sz val="9"/>
            <color indexed="81"/>
            <rFont val="Tahoma"/>
            <family val="2"/>
          </rPr>
          <t xml:space="preserve">
Valor absoluto o porcentaje.</t>
        </r>
      </text>
    </comment>
    <comment ref="R6" authorId="1" shapeId="0" xr:uid="{00000000-0006-0000-0700-000006000000}">
      <text>
        <r>
          <rPr>
            <sz val="8"/>
            <color indexed="81"/>
            <rFont val="Tahoma"/>
            <family val="2"/>
          </rPr>
          <t xml:space="preserve">Registre la frecuencia con la que se va a medir y hacer seguimiento al indicador.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Claudia Marcela Garcia Garcia</author>
    <author>GMTorres</author>
  </authors>
  <commentList>
    <comment ref="B6" authorId="0" shapeId="0" xr:uid="{00000000-0006-0000-0800-000001000000}">
      <text>
        <r>
          <rPr>
            <sz val="9"/>
            <color indexed="81"/>
            <rFont val="Tahoma"/>
            <family val="2"/>
          </rPr>
          <t xml:space="preserve">Información Contenida en el Plan Estratégico </t>
        </r>
      </text>
    </comment>
    <comment ref="C6" authorId="0" shapeId="0" xr:uid="{00000000-0006-0000-0800-000002000000}">
      <text>
        <r>
          <rPr>
            <sz val="9"/>
            <color indexed="81"/>
            <rFont val="Tahoma"/>
            <family val="2"/>
          </rPr>
          <t xml:space="preserve">Información Contenida en el Plan Estratégico </t>
        </r>
      </text>
    </comment>
    <comment ref="J6" authorId="1" shapeId="0" xr:uid="{00000000-0006-0000-0800-000003000000}">
      <text>
        <r>
          <rPr>
            <sz val="8"/>
            <color indexed="81"/>
            <rFont val="Tahoma"/>
            <family val="2"/>
          </rPr>
          <t>Seleccione el tipo de indicador:
Eficacia : Cumplimiento
Eficiencia: Cumplimiento teniendo en cuenta los recursos utilizados (tiempo, personas, dinero, entre otros)
Efectividad: Medida del impacto que la acción está realizando.</t>
        </r>
      </text>
    </comment>
    <comment ref="P6" authorId="1" shapeId="0" xr:uid="{00000000-0006-0000-0800-000004000000}">
      <text>
        <r>
          <rPr>
            <sz val="8"/>
            <color indexed="81"/>
            <rFont val="Tahoma"/>
            <family val="2"/>
          </rPr>
          <t>Registre la medida que espera tener a final de año con la ejecución de las acciones. Ejemplo 100%</t>
        </r>
      </text>
    </comment>
    <comment ref="Q6" authorId="0" shapeId="0" xr:uid="{00000000-0006-0000-0800-000005000000}">
      <text>
        <r>
          <rPr>
            <b/>
            <sz val="9"/>
            <color indexed="81"/>
            <rFont val="Tahoma"/>
            <family val="2"/>
          </rPr>
          <t>Claudia Marcela Garcia Garcia:</t>
        </r>
        <r>
          <rPr>
            <sz val="9"/>
            <color indexed="81"/>
            <rFont val="Tahoma"/>
            <family val="2"/>
          </rPr>
          <t xml:space="preserve">
Valor absoluto o porcentaje.</t>
        </r>
      </text>
    </comment>
    <comment ref="R6" authorId="1" shapeId="0" xr:uid="{00000000-0006-0000-0800-000006000000}">
      <text>
        <r>
          <rPr>
            <sz val="8"/>
            <color indexed="81"/>
            <rFont val="Tahoma"/>
            <family val="2"/>
          </rPr>
          <t xml:space="preserve">Registre la frecuencia con la que se va a medir y hacer seguimiento al indicador.
</t>
        </r>
      </text>
    </comment>
  </commentList>
</comments>
</file>

<file path=xl/sharedStrings.xml><?xml version="1.0" encoding="utf-8"?>
<sst xmlns="http://schemas.openxmlformats.org/spreadsheetml/2006/main" count="3036" uniqueCount="886">
  <si>
    <t>PLAN DE TRABAJO E INDICADORES DE GESTIÓN POR PROCESOS</t>
  </si>
  <si>
    <t>Código: 208-PLA-Ft-55</t>
  </si>
  <si>
    <t>Versión: 8</t>
  </si>
  <si>
    <t>Vigente desde: 21-02-2022</t>
  </si>
  <si>
    <t xml:space="preserve">Fecha de formulación y/o modificación: </t>
  </si>
  <si>
    <t>FORMULACIÓN</t>
  </si>
  <si>
    <t>SEGUIMIENTO: PROGRAMADO | EJECUTADO | RESULTADO OBTENIDO</t>
  </si>
  <si>
    <t>OBJETIVO ESTRATÉGICO</t>
  </si>
  <si>
    <t>OBJETIVO DE CALIDAD</t>
  </si>
  <si>
    <t>PROCESO</t>
  </si>
  <si>
    <t>LÍDER DEL PROCESO</t>
  </si>
  <si>
    <t xml:space="preserve">OBJETIVO DEL PROCESO </t>
  </si>
  <si>
    <t>POLÍTICA DE GESTIÓN Y DESEMPEÑO INSTITUCIONAL</t>
  </si>
  <si>
    <t>ACTIVIDADES A DESARROLLAR</t>
  </si>
  <si>
    <t>PONDERACIÓN ACTIVIDADES PRINCIPALES</t>
  </si>
  <si>
    <t>TIPO DE INDICADOR</t>
  </si>
  <si>
    <t>NOMBRE DEL INDICADOR</t>
  </si>
  <si>
    <t>OBJETIVO DEL INDICADOR</t>
  </si>
  <si>
    <t>FÓRMULA DEL INDICADOR</t>
  </si>
  <si>
    <t>NUMERADOR
(Acumulado)</t>
  </si>
  <si>
    <t>DENOMINADOR
(Acumulado)</t>
  </si>
  <si>
    <t>META ANUAL - VALOR ESPERADO DEL INDICADOR</t>
  </si>
  <si>
    <t xml:space="preserve">UNIDAD DE MEDIDA </t>
  </si>
  <si>
    <t>FRECUENCIA MEDICIÓN</t>
  </si>
  <si>
    <t>FECHA INICIO</t>
  </si>
  <si>
    <t xml:space="preserve">FECHA FIN </t>
  </si>
  <si>
    <t>RESPONSABLE SEGUIMIENTO / REPORTE INDICADOR</t>
  </si>
  <si>
    <t>Enero</t>
  </si>
  <si>
    <t>Febrero</t>
  </si>
  <si>
    <t>Marzo</t>
  </si>
  <si>
    <t>Abril</t>
  </si>
  <si>
    <t>Mayo</t>
  </si>
  <si>
    <t>Junio</t>
  </si>
  <si>
    <t>Julio</t>
  </si>
  <si>
    <t>Agosto</t>
  </si>
  <si>
    <t>Septiembre</t>
  </si>
  <si>
    <t>Octubre</t>
  </si>
  <si>
    <t>Noviembre</t>
  </si>
  <si>
    <t>Diciembre</t>
  </si>
  <si>
    <t>Total Acumulado</t>
  </si>
  <si>
    <t>TOTAL PONDERADO (POR ACTIVIDAD)</t>
  </si>
  <si>
    <t>ANÁLISIS ESPECÍFICO DEL RESULTADO DEL INDICADOR (reporte cualitativo)</t>
  </si>
  <si>
    <t>P</t>
  </si>
  <si>
    <t>E</t>
  </si>
  <si>
    <t>%</t>
  </si>
  <si>
    <t>III CORTE:
30 DE SEPTIEMBRE DE 20xx</t>
  </si>
  <si>
    <t>IV CORTE
31 DE DICIEMBRE DE 20xx</t>
  </si>
  <si>
    <t>5.Diseñar e implementar estrategias de gestión y articulación intra e interinstitucional para realizar transformaciones territoriales integrales y sostenibles, que potencien impactos sociales y ambientales positivos, generen espacios de diálogo abierto y permanente con la ciudadanía,
contribuyan a fortalecer el tejido social y el vínculo ciudadano en Bogotá y su región, y consoliden las relaciones de confianza con los usuarios y población objetivo de la entidad, generando productos y servicios acordes con sus necesidades y demandas.</t>
  </si>
  <si>
    <t>a) Dirigir y ejecutar sus actividades, operaciones y/o actuaciones, así como la administración de la información y de los recursos, acatando los principios de eficacia, eficiencia y efectividad, aplicando normas, procedimientos y mecanismos de seguimiento y evaluación para el mejoramiento de la
gestión.</t>
  </si>
  <si>
    <t>Jefe Oficina Asesora de Planeación</t>
  </si>
  <si>
    <t>Definir el marco estratégico y orientar la gestión de la Caja de la Vivienda Popular, con el fin de asegurar el cumplimiento de la misionalidad y de los objetivos establecidos en el Plan de Desarrollo Distrital, mediante la formulación y aplicación de lineamientos y metodologías que permitan articular y desarrollar los procesos de planeación, ejecución, seguimiento y control; para la mejora continua, la transparencia y democratización de la información pública, la
participación incidente de la ciudadanía, y la satisfacción de las necesidades y demandas de los grupos de valor.</t>
  </si>
  <si>
    <t xml:space="preserve">* Gestión Presupuestal y Eficiencia del Gasto Público
* Planeación Institucional
</t>
  </si>
  <si>
    <t>Planeación presupuestal de los proyectos de inversión en correlación con el Plan de Desarrollo Distrital y la planeación de las metas para la vigencia</t>
  </si>
  <si>
    <t>Eficacia</t>
  </si>
  <si>
    <r>
      <t xml:space="preserve">Número de documentos de programación presupuestal de cada Proyecto de  Inversión. </t>
    </r>
    <r>
      <rPr>
        <sz val="10"/>
        <rFont val="Arial"/>
        <family val="2"/>
      </rPr>
      <t>(Matriz Anteproyecto, justificación anteproyecto, Documento de Formulación, PAGI, PAA).</t>
    </r>
  </si>
  <si>
    <t>Trimestral</t>
  </si>
  <si>
    <t xml:space="preserve">Seguimiento y retroalimentación de reportes </t>
  </si>
  <si>
    <t>Garantizar el seguimiento, ejecución, consolidación y retroalimentación de la ejecución presupuestal y avance de metas físicas de los proyectos de inversión</t>
  </si>
  <si>
    <r>
      <t xml:space="preserve">Número de reportes de seguimiento consolidados, retroalimentados y enviados para publicación o reporte, mes vencido </t>
    </r>
    <r>
      <rPr>
        <sz val="10"/>
        <rFont val="Arial"/>
        <family val="2"/>
      </rPr>
      <t>(PAGI, PAA, Informe Plurianual, FUSS)</t>
    </r>
  </si>
  <si>
    <t>Mensual</t>
  </si>
  <si>
    <t xml:space="preserve">Programación y reporte de ejecución y avance </t>
  </si>
  <si>
    <t>Garantizar la programación y reporte de la ejecución y avance de las metas de los proyectos de inversión de manera la completa, oportuna e integral.</t>
  </si>
  <si>
    <t>Gestión de la información estadística</t>
  </si>
  <si>
    <t>Cumplimiento Plan de Acción PED 2022</t>
  </si>
  <si>
    <t>Cumplir con las actividades a cargo de la CVP en la vigencia 2022, para la implementación del PED en el marco del MIPG</t>
  </si>
  <si>
    <t>(Número de actividades ejecutadas / Número de actividades a cargo de la CVP para 2022)</t>
  </si>
  <si>
    <t>Porcentaje</t>
  </si>
  <si>
    <t>a) Dirigir y ejecutar sus actividades, operaciones y/o actuaciones, así como la administración de la información y de los recursos, acatando los principios de eficacia, eficiencia y efectividad, aplicando normas, procedimientos y mecanismos de seguimiento y evaluación para el mejoramiento de la gestión.</t>
  </si>
  <si>
    <t>Dirección Reasentamientos</t>
  </si>
  <si>
    <t>Director (a) Reasentamientos</t>
  </si>
  <si>
    <t>Reasentar hogares estratos 1 y 2 que se encuentran ubicados en zonas de alto riesgo nomitigable, recomendadas por el IDIGER y/o los ordenados mediante sentencias judicales o actoa administrativos y adquirir los predios y/o mejoras de acuerdo con la normatividad vigente.</t>
  </si>
  <si>
    <t>Gestión Presupuestal y Eficiencia del Gasto Público</t>
  </si>
  <si>
    <t>Cumplir las metas relacionadas con la asignación de Instrumentos financieros para reasentar a las familias y la adquisición de predios durante la vigencia 2022</t>
  </si>
  <si>
    <t>Eficiencia</t>
  </si>
  <si>
    <t>Cumplimiento Metas 2022</t>
  </si>
  <si>
    <t>Garantizar el avance de metas físicas del proyecto de inversión 7698</t>
  </si>
  <si>
    <t>(Número de instrumentos entregados / Número de instrumentos planeados entregar para 2022)</t>
  </si>
  <si>
    <t>Directora Reasentamientos/Delegado Metas y Presupuesto</t>
  </si>
  <si>
    <t>Se realiza el reporte de acuerdo con la consolidación de información del FUSS  para el registro de datos en SEGPLAN y con la reprogramación de la meta, información que se reportar oportunamente a la OAP.
Para el trimestre se expidieron 5 resoluciones para la entrega de VUR (Nuevos, Reajustes y Especie) a las Familias en proceso de reasentamiento, que corresponde al 1%
El porcentaje de ejecución obedece a que, debido a la expedición del Decreto 555 del 29 de diciembre de 2021, se hizo necesario que la CVP expidiera la Resolución 321 del 25 de marzo de 2022 por medio del cual se reglamenta la operación y direccionamiento del Reasentamientos de Familia localizadas en alto riesgo no mitigable o las ordenadas por sentencia judicales o actos administrativos;  y sólo a partir del 26 de marzo de 2022, la Dirección de Reasentamiento pudo iniciar la expedición de las as Resoluciones.</t>
  </si>
  <si>
    <t>2.Promover la inclusión social y la seguridad jurídica de la población que habita en los asentamientos de origen informal, para garantizar que ésta pueda tener igualdad de oportunidades, ejercer plenamente sus
derechos, realizar sus deberes y disfrutar de los beneficios de vivir en la ciudad región legal.</t>
  </si>
  <si>
    <t>Ejecutar el prespuesto asignado en el proyecto de inversión 7698</t>
  </si>
  <si>
    <t>Cumplimiento presupuesto 2022</t>
  </si>
  <si>
    <t>Garantizar la ejecución presupuestal de las metas físicas de los proyectos de inversión 7698</t>
  </si>
  <si>
    <t>(Prespuesto ejecutado en la asignación de instrumentos financieros / Prespuesto apropiado en el proyecto para las metas de asignación de instrumentos financieros para 2022)</t>
  </si>
  <si>
    <t xml:space="preserve">Durante el primer trimestre para la actividad se evidencia una ejecución de del 27%, para esta meta se tienen apropiados $18.302 millones de los cuales se ejecutaron $4.869. 
Se aclara que para el mes de febrero se ejecutaron recursos por $4.586 que no sumaron en magnitud a la meta física, porque fueron asignados a 1000 cupos de hogares beneficiarios  VUR, en cumplimiento de lo señalado en el OTRO SI No. 7 del 05/11/2019 del Convenio 234 de 2014. </t>
  </si>
  <si>
    <t>g) Mejorar el desempeño institucional de la entidad, mediante el seguimiento efectivo a los riesgos de gestión y corrupción, así como la implementación de las acciones de mitigación.</t>
  </si>
  <si>
    <t>Participación Ciudadana en la Gestión pública</t>
  </si>
  <si>
    <t>Cumplir con las actividades establecidas en los Planes de Participación Ciudadana y Anticorrupción y de Atención al Ciudadano</t>
  </si>
  <si>
    <t>Cumplimiento Planes PAPC y PAAC 2022</t>
  </si>
  <si>
    <t xml:space="preserve">Cumplir con las actividades para la implementación del PAPC y del PAAC </t>
  </si>
  <si>
    <t>(Número de actividades ejecutadas / Número de actividades planeadas ejecutar en 2022)</t>
  </si>
  <si>
    <t>Directora Reasentamientos/Delegado PAPC y PAAC</t>
  </si>
  <si>
    <t>Para el primer trimestre se evidencia la entrega a la OAP del Informe de PAPC, Radicado 202212000037463, con el registro de información de las actividades desarrolladas por el componente Social de la Dirección de Reasentamientos, donde se evidencia el cumplimiento de éste. 
Actualmente se está registrando la información de las actividades establecidas en el PAAC y en las matrices de riesgo, las cuales se reportarán, como lo establece la norma, en la primera semana de mayo.
El cumplimiento de la acción está conforme a lo establecido, sin ninguna dificultad.</t>
  </si>
  <si>
    <t>Seguimiento y evaluación del desempeño institucional</t>
  </si>
  <si>
    <t>Cumplir con las actividades establecidas en los Planes de Mejoramiento y Herramientas de Gestión</t>
  </si>
  <si>
    <t>Cumplimiento actividadades planes y Herramientas Gestión 2022</t>
  </si>
  <si>
    <t>Cumplir con las actividades establecidas en los planes de mejoramiento y herramientas de gestión de la Dirección para la vigencia 2022</t>
  </si>
  <si>
    <t>Directora Reasentamientos/Delegado SCI</t>
  </si>
  <si>
    <t>Para el primer trimestre se evidencia la entrega a la OAP del normograma actualizado, Radicado 202212000034083 y el seguimiento al Plan de Trabajo e Indicadores de Gestión con Radicado 202212000037953 con el registro de información de las actividades desarrolladas por los componentes misionales y administrativos de la Dirección de Reasentamientos, donde se evidencia el cumplimiento de éstos. 
Así mismo, y de acuerdo con los Radicados 202211200036073 y 202211200037223 de la OCI se evidencia correo electrónico con la entrega de información y cargue de evidencias en el las rutas siguientes:
Plan mejoramiento interno:
(https://drive.google.com/drive/folders/1j15GJozwNeG7_hlEKbOMmoKElomnwnvO 
Plan de Mejoramiento Contraloría: 
Servidor 11 Ruta: \\10.216.160.201\Plan de mejoramiento en la entidad</t>
  </si>
  <si>
    <t>TOTALES PROCESO</t>
  </si>
  <si>
    <t>1. Proceso de Gestión Estratégica</t>
  </si>
  <si>
    <t>2. Proceso Gestión de Comunicaciones</t>
  </si>
  <si>
    <t>3. Proceso de Prevención del Daño Antijurídico y Representación Judicial</t>
  </si>
  <si>
    <t>4. Proceso de Reasentamientos Humanos</t>
  </si>
  <si>
    <t>5. Proceso de Mejoramiento de Barrios</t>
  </si>
  <si>
    <t>6. Proceso de Mejoramiento de Vivienda</t>
  </si>
  <si>
    <t>7. Proceso de Urbanizaciones y Titulación</t>
  </si>
  <si>
    <t>8. Proceso de Servicio al Ciudadano</t>
  </si>
  <si>
    <t xml:space="preserve">9. Proceso de Gestión Administrativa </t>
  </si>
  <si>
    <t xml:space="preserve">10. Proceso Gestión Financiera </t>
  </si>
  <si>
    <t>11. Proceso de Gestión Documental</t>
  </si>
  <si>
    <t xml:space="preserve">12. Proceso Gestión del Talento Humano </t>
  </si>
  <si>
    <t xml:space="preserve">13. Proceso de Adquisición de Bienes y Servicios </t>
  </si>
  <si>
    <t xml:space="preserve">14. Proceso de Gestión Tecnología de la Información y Comunicaciones </t>
  </si>
  <si>
    <t>15. Proceso de Gestión Control Interno Disciplinario</t>
  </si>
  <si>
    <t xml:space="preserve">16. Proceso Evaluación de la Gestión </t>
  </si>
  <si>
    <t xml:space="preserve">RESPONSABLE DEL PROCESO </t>
  </si>
  <si>
    <t>I CORTE:
31 DE MARZO DE 2022</t>
  </si>
  <si>
    <t>II CORTE:
30 DE JUNIO DE 2022</t>
  </si>
  <si>
    <t>III CORTE:
30 DE SEPTIEMBRE DE 2022</t>
  </si>
  <si>
    <t>IV CORTE
31 DE DICIEMBRE DE 2022</t>
  </si>
  <si>
    <t>14. Proceso de Gestión Tecnología de la Información y Comunicacione</t>
  </si>
  <si>
    <t>JEFE OFICINA TIC</t>
  </si>
  <si>
    <t>Generar e implementar soluciones tecnológicas que permitan proveer de forma oportuna, eficiente y transparente, las herramientas de tecnologia de la información necesarias para el cumplimiento de los fines de la Caja de la Vivienda Popular , asi como formular lineamientos de estándares y buenas practicas para el manejo de las herramientas tecnologicas y los sistemas de información de la Entidad.</t>
  </si>
  <si>
    <t>SEGURIDAD DIGITAL</t>
  </si>
  <si>
    <t>Ejecutar acciones orientadas a la implementación de los componentes de la NTC-ISO/IEC 27001 para salvaguardar la confidencialidad, integridad y disponibilidad de los activos de la información y la Plataforma tecnológica de la CVP.</t>
  </si>
  <si>
    <t>EFICACIA</t>
  </si>
  <si>
    <t>Seguimiento de acciones para implementar los componentes de la NTC-ISO/IEC 27001 para salvaguardar la confidencialidad, integridad y disponibilidad de los activos de la información y la Plataforma tecnológica de la CVP.</t>
  </si>
  <si>
    <t>Medir la efectividad de las acciones adelantadas a fin de proteger la información y la plataforma tecnológica de la entidad.</t>
  </si>
  <si>
    <r>
      <t xml:space="preserve">
(Número de capacitaciones realizadas de la norma ISO 27001 a los funcionarios de la entidad / Número de capacitaciones planeadas en la vigencia) * 100%
</t>
    </r>
    <r>
      <rPr>
        <sz val="9"/>
        <rFont val="Arial"/>
        <family val="2"/>
      </rPr>
      <t>Nota: Charlas de acceso, seguridad fisica y de entorno equipo de pantalla limpio y desantendimiento de usuarios.</t>
    </r>
  </si>
  <si>
    <t>TRIMESTRAL</t>
  </si>
  <si>
    <t>Oficina TIC</t>
  </si>
  <si>
    <t>Se realizan publicaciones de piezas informativas
para toda la CVP en información de seguridad digital, alertas de software malicioso y el respectivo uso del correo institucional para todos los funcionarios de la Entidad proyectadas desde la Oficina TIC en apoyo con la OAC.
Adicional, a lo servidores de la entidad mediante comunicación vía correo, se informa sobre la inscripción de cursos Online para comprender las bases de Gobierno Abierto de Bogotá.
Evidencias adjuntadas al reporte del 1er corte: 
 Carpeta Seguimiento en relación ISO 270001</t>
  </si>
  <si>
    <t>Gobierno Digital</t>
  </si>
  <si>
    <t>Administrar la infraestructura informática (plataforma tecnológica) sobre la cual se soportan los sistemas de información.</t>
  </si>
  <si>
    <t>Seguimiento a acciones para el control y soporte a sistemas de información implementados en la Caja de Vivienda Popular</t>
  </si>
  <si>
    <t>Medir la eficacia que garantiza la disponibilidad de la plataforma tecnológica</t>
  </si>
  <si>
    <t>(Número total de dispositivos tecnológicos en funcionamiento /Número total de dispositivos disponibles administrados) *100%</t>
  </si>
  <si>
    <t>Mediante seguimiento y reporte de la plataforma de antivirus de la entidad
se controlan y hacen seguimientos a los dispositivos tecnológicos de la entidad, dentro de los cuales
se reportan e identifican 506 maquinas en los reportes generados por la herrramienta y seguimiento efectuado por parte de la mesa de servicios.
Evidencia: Carpeta Control dispositivos tecnológicos</t>
  </si>
  <si>
    <t>Transparencia, Acceso a la Información y lucha contra la Corrupción</t>
  </si>
  <si>
    <t>Actualizar y publicar los conjuntos de Datos Abiertos de la Entidad para la vigencia 2021, con el insumo suministrado por las diferentes dependencias de la Caja de la Vivienda Popular,  en el marco de la implementación de la Política de Gobierno Digital.</t>
  </si>
  <si>
    <t>CUMPLIMIENTO</t>
  </si>
  <si>
    <t>Publicación del conjunto de datos abiertos para la vigencia 2022</t>
  </si>
  <si>
    <t>Dar cumplimiento a las normativas de datos abiertos y publicación de las mismas.</t>
  </si>
  <si>
    <t>Numero de publicaciones realizadas para el conjunto de datos abiertos publicados en los portales establecidos para tal fin / Número total de solicitudes recibidas para la publicación de datos abiertos *100</t>
  </si>
  <si>
    <t>semestral</t>
  </si>
  <si>
    <t>Se adelantan las publicaciones respectivas para el primer corte de la vigencia 31 de marzo de 2022, efectuando las publicaciones respectivas de datos abiertos en las paltaformas para tal fin como lo es IDECA - datos.gov.co para cada solicitud recibida de los procesos misionales de la entidad.
Evidencia:Carpeta Publicación del conjunto de datos abiertos para la vigencia 2022</t>
  </si>
  <si>
    <t>Asegurar la disponibilidad de la infraestructura tecnológica para que la Oficina Asesora de Comunicaciones lleve a cabo las diferentes estrategias de administración de contenidos, acorde a la Ley de Transparencia y del derecho de acceso a la información pública.</t>
  </si>
  <si>
    <t>Disponibilidad de la infraestructura tecnológica</t>
  </si>
  <si>
    <t>Garantizar el acceso a los sistemas de información de la CVP y recursos compartidos dispuestos en la entidad para su consulta y desarroll ode actividades díarias mediante 12 informes de disponibilidad suministrado por el provedor contratado para salvaguardar la información y brindar conectividad de red a los diferentes servicios tecnológicos de la entidad.</t>
  </si>
  <si>
    <t xml:space="preserve">
Numero de informes de disponibilidad de servicio recibidos / numero de informes establecidos para la vigencia * 100. </t>
  </si>
  <si>
    <t>MENSUAL</t>
  </si>
  <si>
    <t>Se realiza seguimiento a la disponibilidad de la infraestructura tecnológica de la entidad para aquellos servicios contratados por el proveedor de hosting de servicios ETB garantizando el servicio del mismo. 
Para el día 9 de marzo de 2022, se presento indisponibilidad de servicios por modernización y mantenimiento de la infraestructura eléctrica que abastece a la entidad por parte del proveedor de energía de la entidad.
Evidencia: Carpeta Disponibilidad de la infraestructura tecnológica</t>
  </si>
  <si>
    <t>Actualizar la información de las diferentes dependencias de la entidad, para consolidar la Matriz de Activos de información y el Índice de Información Clasificada y Reservada, en el marco de la implementación de la Política de Gobierno Digital y la Ley de Transparencia y del derecho de acceso a la información pública.</t>
  </si>
  <si>
    <t>Actualziación de instrumentos Vigencia 2022</t>
  </si>
  <si>
    <t>Garantizar la actualización de activos de información de la CVP</t>
  </si>
  <si>
    <t>Matriz de Activos de información a la vigencia
Índice de Información Clasificada y Reservada</t>
  </si>
  <si>
    <t>SEMESTRAL</t>
  </si>
  <si>
    <t>Se adelantaran en el mes de abril la solicitud de enlaces a los procesos de la entidad para generar la actualziación de matriz y su respectiva proyección.
Evidencia Matriz Vigente: 
Actualziación de instrumentos Vigencia 2022</t>
  </si>
  <si>
    <t>Apoyar, cuando sea requerido, el análisis y/o evaluación de la viabilidad para virtualizar trámites y OPAS acorde a requerimientos de los Responsables de Procesos, de tal manera que se propenda por el cumplimiento de los lineamientos de la Política de Gobierno Digital.</t>
  </si>
  <si>
    <t>Evaluación y Viabilidad para la virtualización del trámite y/u OPA´s.</t>
  </si>
  <si>
    <t>Participar en las mesas de trabajo de las OPA's invitadas para su evaluación y concepto.</t>
  </si>
  <si>
    <t>Número de OPAS evaluadas en las invitaciones recibidas / Numero de Invitaciones recibidas para la evaluación de OPA's. * 100</t>
  </si>
  <si>
    <t>ANUAL</t>
  </si>
  <si>
    <t>Se atiende reunión de solicitud para la generación mesas de trabajo
de evaluación de OPAS con la subdirección financiera.
Evidencia: Carpeta Mesas de Trabajo OPAS</t>
  </si>
  <si>
    <t>POLÍTICA</t>
  </si>
  <si>
    <t>Mejoramiento de Vivienda</t>
  </si>
  <si>
    <t>Director (a) Mejoramiento de Vivienda</t>
  </si>
  <si>
    <t>Ejecutar la política pública de mejoramiento de vivienda aplicando los instrumentos establecidos por la Secretaría Distrital del Hábitat, a través de la prestación de asistencia técnica, social, financiera y jurídica, para el 
reconocimiento de viviendas en los barrios que hayan sido legalizadas urbanísticamente y/o para el mejoramiento de las condiciones constructivas y/o de habitabilidad de estas viviendas</t>
  </si>
  <si>
    <t>Vivienda y entornos dignos en el territorio urbano-rural</t>
  </si>
  <si>
    <t>Realizar la planificación del proceso</t>
  </si>
  <si>
    <t>POA cumplido en un 95%.</t>
  </si>
  <si>
    <t>Seguimiento y medición del POA 2022.</t>
  </si>
  <si>
    <t>No. De acciones del POA ejecutadas según cronograma.</t>
  </si>
  <si>
    <t>Director Mejoramiento de Vivienda o quien el delegue</t>
  </si>
  <si>
    <t>Se estructuró el plan operativo y se puso en funcionamiento. El corte al 31-03-2022, evidencia su utilidad para el control y seguimiento del proyecto.</t>
  </si>
  <si>
    <t>Realizar la focalización de predios</t>
  </si>
  <si>
    <t>Asistencia Técnica - Social y Jurídica para la identificación de potenciales hogares.</t>
  </si>
  <si>
    <t>Medir el número de predios seleccionados para ingreso al proyecto Plan Terrazas.</t>
  </si>
  <si>
    <t>(No. De Predios seleccionados como potenciales para ingreso al Pian Terrazas/ No. Total de predios priorizados por la SDHT.</t>
  </si>
  <si>
    <t>La DMV a través del equipo SIG, ha garantizado la focalización general y la identificación de predios potenciales para iniciar el proceso en territorio en las tres localidades en las que está actuando.</t>
  </si>
  <si>
    <t>Ejecutar la política pública de mejoramiento de vivienda aplicando los instrumentos establecidos por la Secretaría Distrital del Hábitat, a través de la prestación de asistencia técnica, social, financiera y jurídica, para el reconocimiento de viviendas en los barrios que hayan sido legalizadas urbanísticamente y/o para el mejoramiento de las condiciones constructivas y/o de habitabilidad de estas viviendas.</t>
  </si>
  <si>
    <t>Realizar la estructuración de proyectos fase prefactibilidad</t>
  </si>
  <si>
    <t>Asistencia Técnica para la estructuración de los proyectos pre factibilidad.</t>
  </si>
  <si>
    <t>Medir  el número de proyectos que cuentan con conceptos de viabilidad SIG, Hogar, Jurídico, levantamientos arquitectónico al predio, peritaje técnico y la encuesta tecnico social FULCRUM aplicada</t>
  </si>
  <si>
    <t>(No. De proyectos con viabilidades SIG, hogar, jurídica y levantamiento arquitectónico, peritaje técnico y la encuesta técnico social FULCRUM) / No. Total  programado de proyectos estructurados en fase de prefactibilidad)*100</t>
  </si>
  <si>
    <t>El equipo de prefactibilidad con el apoyo del equipo SIG, ha logrado generar el flujo de proyectos que se requiere para la definición de diseños arquitectónicos y estructurales.</t>
  </si>
  <si>
    <t>Ejecutar la política pública de mejoramiento de vivienda aplicando los instrumentos establecidos por la Secretaría Distrital del Hábitat, a través de la prestación de asistencia técnica, social, financiera y jurídica, para el  reconocimiento de viviendas en los barrios que hayan sido legalizadas urbanísticamente y/o para el mejoramiento de las condiciones constructivas y/o de habitabilidad de estas viviendas.</t>
  </si>
  <si>
    <t>Realizar la estructuración de proyectos fase de  Factibilidad</t>
  </si>
  <si>
    <t>Asistencia Técnica para la estructuración de los proyectos factibilidad.</t>
  </si>
  <si>
    <t>Medir  el número de proyectos que cuentan con paquete técnico listo para radicar en Curaduría Pública Social  e inicar el trámite de solicitud de acto de reconocimiento y/o licencia de construcción.</t>
  </si>
  <si>
    <t>(No. De proyectos con paquete técnico para radicar a CPS) / No. Total de proyectos programados con paquetes técnicos en proceso)*100</t>
  </si>
  <si>
    <t>El equipo de factibilidad  ha logrado concluir los diseños arquitectónicos y estructurales  y los ha dejado radicados  para trámite de acto de reconocimiento 179 proyectos con sus respectivos paquetes técnicos.</t>
  </si>
  <si>
    <t>Adelantar el trámite de expedición del acto de reconocimiento y/o licencia de construcción a través de la Curaduría Pública Social.</t>
  </si>
  <si>
    <t>Actos de reconocimiento y/o licencias notificados</t>
  </si>
  <si>
    <t>Determinar el número de actos de reconocimiento y/o licencias de construcción, expedidos y notificados</t>
  </si>
  <si>
    <t>(No. de actos de reconocimiento y/o licencias expedidos y notificados en el periodo/ Número de actos de reconocimiento y/o licencias de construcción programados)*100</t>
  </si>
  <si>
    <t>La DMV proyectó un total de 147 actos administrativos en el trimestre, superando los 106 programdos. Sin embargo, el cambio de plataforma de la SDH, generó dificultades en la liquidación de los impuestos, en debida forma, habilitando a finales de mes la posibilidad de realizar esta actividad. Lo anterior, llevó a que solo se lograran expedir 39.  Se espera a finales de abril normalizar esta meta.</t>
  </si>
  <si>
    <t>Ejecutar la política pública de mejoramiento de vivienda aplicando los instrumentos establecidos por la Secretaría Distrital del Hábitat, a través de la prestación de asistencia técnica, social, financiera y jurídica, para el 
reconocimiento de viviendas en los barrios que hayan sido legalizadas urbanísticamente y/o para el mejoramiento de las condiciones constructivas y/o de habitabilidad de estas viviendas.</t>
  </si>
  <si>
    <t>Al cierre del trimestre se han radicado 89 expedientes en la SDHT.  La tarea se ha visto afectada por la demora en la expedición de los actos de reconocimiento como efecto del cambio de plataforma en la SDHT y el trámite que se debió realizar para la adecuada liquidación de los impuestos.</t>
  </si>
  <si>
    <t>Realizar  la  supervisión  técnica y social  a la interventoría del contrato de ejecución de las obras</t>
  </si>
  <si>
    <t>Proyectos con seguimiento a la estabilidad y sostenibilidad de las obras supervisadas.</t>
  </si>
  <si>
    <t>Hacer seguimiento y medir el porcentaje de cumplimiento del contrato de interventoría garantizando que a través de las medidas de seguimiento y control al ejecutor de obras, se cumpla, con las obras pactados con los hogares del proyecto.</t>
  </si>
  <si>
    <t>No. total de informes entregados / No. Total de informes programados para el seguimiento a la interventoría.</t>
  </si>
  <si>
    <t>Se encuentran en ejecución 60 proyectos. Se ha programado avanzar en cuatro frentes, cada uno conformado por 15 viviendas.  A la fecha de corte del trimestre el porcentaje de avance es del 8.74%., según se detalla en el primer informe de supervisión.</t>
  </si>
  <si>
    <t>Orientar para la generación de las condiciones técnicas, jurídicas para la implementación del Plan de Gestión Social como instrumento de la estrategia de participación de la CVP, durante el cuarto trimestre de la vigencia</t>
  </si>
  <si>
    <t>Espacios de diálogo con líderes, potenciales hogares y socialización diseños.</t>
  </si>
  <si>
    <t>Hacer seguimiento y medir el número de espacios de diálogo realizados durante el mes.</t>
  </si>
  <si>
    <t>No. De espacios de diálogo realizados/ Total espacios de diálogo programados.</t>
  </si>
  <si>
    <t>Frente a lo programado para la vigencia, el avance de este indicador es altamente satisfactorio como efecto de la decisión de ampliar los territorios a intervenir en el trimestre, se abrió trabajo en Ciudad Bolívar, UPZ Jerusalén y Lucero.</t>
  </si>
  <si>
    <t>Realizar seguimiento y medición del proceso</t>
  </si>
  <si>
    <t>Seguimiento herramientas de gestión</t>
  </si>
  <si>
    <t>Asegurar el seguimiento y reportes a la gestión técnica y social del proceso de mejoramiento de vivienda.</t>
  </si>
  <si>
    <t>(Reportes de seguimiento y evaluación realizados a las herramientas de gestión / Informes de seguimiento y evaluación programados)* 100%</t>
  </si>
  <si>
    <t>Se avanza con la actualización de las herramientas de gestión y con los reportes de información a la OAP y C.I.</t>
  </si>
  <si>
    <t>Identificar e implementar acciones correctivas y de mejoramiento del proceso</t>
  </si>
  <si>
    <t>Seguimiento planes de mejoramiento</t>
  </si>
  <si>
    <t>Asegurar la gestión sobre las acciones que se formulen en los planes de mejoramiento a los hallazgos identificados en las auditorias internas y externas que le realcen a la Dirección de Mejoramiento</t>
  </si>
  <si>
    <t>(Informes de evaluación realizados / Informes de evaluación programados)* 100%</t>
  </si>
  <si>
    <t>Se ha avanzado en el prealistamiento de las auditorias programadas para el 2022.</t>
  </si>
  <si>
    <t>Implementar 5.000 acciones administrativas técnicas y sociales que generen condiciones para iniciar las intervenciones del proyecto Piloto Plan Terrazas.</t>
  </si>
  <si>
    <t>Acciones administrativas de postulación , asignación de subsidios, obras contratadas, acompañamientos tecnicos, sociales y traslados temporales.</t>
  </si>
  <si>
    <t>Medir el cumplimiento de las acciones administrativas de postulación, asignación de subsidios, obras contratadas, acompañamientos técnico, sociales  y traslados temporales.</t>
  </si>
  <si>
    <t>No. De acciones realizadas/No. Total de acciones programadas.</t>
  </si>
  <si>
    <t xml:space="preserve">Durante el primer trimestre se ha avanzado con las siguientes acciones:
ENERO
83 hogares con procesos de contratación de obra en curso. 
60 Predios con acciones de acompañamiento técnico-social y acciones en respuesta para la reubicación temporal del hogar beneficiario (pago de alquiler temporal, transporte, vigilancia).
FEBRERO
84 Hogares postulados para el trámite de subsidio ante la SDHT .
MARZO
5   Hogares postulados para el trámite de subsidio ante la SDHT.
83 Hogares con anexos técnicos ajustados a las nuevas condiciones -CVP operadora BDM. </t>
  </si>
  <si>
    <t>Fecha de formulación y/o modificación: 28/02/2022</t>
  </si>
  <si>
    <t>POLÍTICA DE GESTIÓN Y DESEMPEÑO - MIPG</t>
  </si>
  <si>
    <t>Subdirector(a) Administrativo(a)</t>
  </si>
  <si>
    <t>Administrar de manera eficiente y eficaz la infraestructura física, los bienes y servicios que requieran todos los procesos de la entidad como apoyo a su gestión, garantizando que se encuentren en óptimas condiciones para el cumplimiento y desarrollo de sus funciones.</t>
  </si>
  <si>
    <t>Gestión de Bienes</t>
  </si>
  <si>
    <t>Formular el Plan Anual de Acción de Bienes Inmuebles
 Implementar el Plan Anual de Acción de Bienes Inmuebles</t>
  </si>
  <si>
    <t>Cumplimiento Plan bienes inmuebles</t>
  </si>
  <si>
    <t>Evaluar el cumplimiento de la implementación de las actividades planteadas para la gestión de bienes inmuebles de la CVP</t>
  </si>
  <si>
    <t>No. De actividades programadas en Plan Anual de Acción de Bienes Inmuebles / No. De actividades ejecutadas del Plan Anual de Acción de Bienes Inmuebles x 100</t>
  </si>
  <si>
    <t>Subdirección Administrativa</t>
  </si>
  <si>
    <t>El Plan de Acción de Bienes Inmuebles se aprobó en sesión del 10 de marzo 2022 en la mesa de trabajo de bienes inmuebles. Se adelantaron las siguientes acciones de acuerdo con lo programado:
- Prestar los servicios de vigilancia a los inmuebles priorizados: Se adelantaron las 3 actividades programadas.
Se solicitaron a las dependencias misionales las necesidades de vigilancia de inmuebles priorizados, se consolidaron las necesidades y se solicitó presupuesto para adelantar el proceso de contratación CVP-SASI-001-2022 para la vigencia 2022, el cual quedó publicado el 31 de marzo 2022 con fecha de adjudicación 10 de mayo 2022. 
Frente al contrato vigente de vigilancia, se prestó el servicio conforme a lo establecido en el Contrato, dando trámite a las solicitudes para prestación del servicio de vigilancia (M. Ilimani, Arboleda Santa Teresita, se atendieron los requerimientos, se realizó control y seguimiento a los servicios en cada uno de los puntos establecidos. En Marzo 17 de 2022 se hizo recorrido a los predios ubicados en Guacamayas, Parque Metropolitano, La María, Laches)
- Prestar servicios de mantenimiento al 100% de los inmuebles priorizados en 2022: Se tenían programadas 3 actividades pero no se han adelantado a la fecha de corte.
La Subdirección Administrativa se encuentra consolidando la ficha técnica de necesidades para adelantar el proceso de contratación de mantenimiento preventivo y correctivo de bienes inmuebles y muebles de la CVP. Está pendiente adelantar los requerimientos a la DUT y Dirección de Reasentamientos de los servicios de mantenimiento de los servicios que tienen a su cargo para poder generar el proceso de contratación.
- Procedimiento para el pago de servicios públicos:  Se adelantaron 2 de las 3 actividades programadas para el trimestre.
Se realizó en conjunto con la Subdirección Financiera propuesta del procedimiento y se socializa con las diferentes dependencias para retroalimentación y ajustes, incluyendo observaciones y recomendaciones generadas a la primera propuesta desde la Subdirección Administrativa. Una vez se finalice la armonización del procedimiento se presentará a la mesa de trabajo para la gestión de bienes inmuebles.</t>
  </si>
  <si>
    <t>Formular el Plan Anual de Acción de Bienes muebles
 Implementar el Plan Anual de Acción de Bienes muebles</t>
  </si>
  <si>
    <t>Cumplimiento Plan bienes muebles</t>
  </si>
  <si>
    <t>Evaluar el cumplimiento de la implementación de las actividades planteadas para la gestión de bienes muebles de la CVP</t>
  </si>
  <si>
    <t>No. De actividades programadas en Plan Anual de Acción de Bienes muebles / No. De actividades ejecutadas del Plan Anual de Acción de Bienes muebles x 100</t>
  </si>
  <si>
    <t>El Plan de Acción de Bienes Muebles se aprobó en sesión del 31 de marzo 2022 en la mesa de trabajo de bienes muebles. Se adelantaron las siguientes acciones de acuerdo con lo programado:
- La Subdirección Administrativa se encuentra consolidando la ficha técnica de necesidades para adelantar el proceso de contratación de mantenimiento preventivo y correctivo de bienes inmuebles y muebles de la CVP
- Se prestó el servicio de aseo y cafetería de acuerdo a las condiciones establecidas en el contrato y se realizaron jornadas especiales de desinfección, adicionalmente se realizó una fumigación en el edificio.
- El día 10 de marzo de 2022 se adelanta reunión con el corredor de seguros con la finalidad de hacer seguimiento y definir cronograma para comenzar a construir el nuevo proceso para los diferentes ramos de seguros que requiere la entidad. Adicionalmente se asignó el proceso de adquisición de póliza de responsabilidad civil servidores públicos en el trimestre.
- Se prestó el servicio de suministro de elementos de oficina y papelería a las dependencias
- Se generó el suministro de combustible para el vehículo de propiedad de la entidad y
- Se están gestionando los procesos de contratación para: Servicio de vigilancia, Mantenimiento sistema de bombeo, Aseo y cafetería, Fotocopiado, anillado y multicopiado, Mantenimiento preventivo y correctivo de bienes muebles e inmuebles y Dotación vestido y calzado labor para servidores públicos.
- Durante este periodo se tramitaron 462 pagos de servicios públicos correspondientes a los predios en arriendo, inventario de bienes inmuebles y proyectos de vivienda (arborizadora y Arboleda Santa Teresita) de la CVP. Adicionalmente, se adelantaron los pagos de servicios públicos del inmueble sede de la entidad.
- Se realiza mantenimiento mensual preventivo al ascensor de la Entidad y se inicia construcción del proceso de contratación para adelantar la certificación del mismo.</t>
  </si>
  <si>
    <t>Garantizar la disponibilidad de la información contenida en los documentos de archivo de las dependencias de la Caja de la Vivienda Popular.</t>
  </si>
  <si>
    <t>Gestión Documental</t>
  </si>
  <si>
    <t xml:space="preserve"> Implementar el Programa de Gestión Documental - PGD</t>
  </si>
  <si>
    <t>Cumplimiento del Programa de Gestión Documental</t>
  </si>
  <si>
    <t>Evaluar el cumplimiento en la implementación de las actividades del Programa de Gestión Documental - PGD</t>
  </si>
  <si>
    <t>No. De actividades programadas en PGD  / No. De actividades ejecutadas del PGD x 100</t>
  </si>
  <si>
    <t>Se continúa con la implementación del PGD, registrando los siguientes avances:
- Se realizó actualización del normograma incluyendo el cambio a la nueva versión del formato. 
- Se ejecutaron las transferencias de la OAP y de la Subdirección Administrativa
- Se realizó la actualización del procedimiento "Consulta y Préstamo de Documentos", incluyendo formato nuevo y actualización de formato 208-SADM-Ft-126 control de retiro e ingreso de expedientes archivo de gestión.
- Se actualizan en el SGC los formatos de memorando, oficio, resolución y circular, ajustando las plantillas en el Sistema ORFEO.</t>
  </si>
  <si>
    <t>Formular el Plan Institucional de Archivos - PINAR
 Implementar el Plan Institucional de Archivos - PINAR</t>
  </si>
  <si>
    <t>Cumplimiento del Plan Institucional de Archivos - PINAR</t>
  </si>
  <si>
    <t>Evaluar el cumplimiento de la implementación de las actividades planteadas en el Plan Institucional de Archivos - PINAR</t>
  </si>
  <si>
    <t>No. De actividades programadas en Plan  Institucional de Archivos - PINAR / No. De actividades ejecutadas del Plan Institucional de Archivos - PINAR x 100</t>
  </si>
  <si>
    <r>
      <t>El Plan Institucional de Archivos - PINAR de la vigencia 2022 se aprobó en sesión del 31 de marzo 2022</t>
    </r>
    <r>
      <rPr>
        <sz val="10"/>
        <rFont val="Arial"/>
        <family val="2"/>
      </rPr>
      <t xml:space="preserve"> en el Comité Institucional de Gestión y Desempeño. Se adelantaron las siguientes acciones de acuerdo con lo programado:
- Se realizaron visitas de seguimiento al uso y manejo del FUID a 11 de las 12 dependencias, se sigue a la espera de la entrega y cumplimiento por parte de la Dirección de Reasentamientos.
- Se actualizó el Modelo de Requisitos para la Gestión de Documentos Electrónicos de Archivos - MOREQ.
- Seguimiento a la ejecución de las transferencias primarias para la vigencia 2022.</t>
    </r>
  </si>
  <si>
    <t>Formular el Plan de trabajo del sistema de gestión de documentos electrónicos de archivo SGDEA
 Implementar el Plan de trabajo del sistema de gestión de documentos electrónicos de archivo SGDEA</t>
  </si>
  <si>
    <t>Cumplimiento del Plan de trabajo del sistema de gestión de documentos electrónicos de archivo SGDEA</t>
  </si>
  <si>
    <t>Evaluar el cumplimiento de la implementación del Plan de trabajo del sistema de gestión de documentos electrónicos de archivo SGDEA</t>
  </si>
  <si>
    <t>No. De actividades programadas en el Plan de trabajo SGDEA / No. De actividades ejecutadas en el Plan de trabajo SGDEA x 100</t>
  </si>
  <si>
    <t>Se formula el Plan de trabajo del sistema de gestión de documentos electrónicos de archivo SGDEA. Se aregistran los siguientes avances en la implementación:
- Se terminó la revisión de los requisitos de la Tabla de MOREQ para generar la priorización de los desarrollos a programar. 
- En el mes de marzo se implementaron en producción los desarrollos de vista preliminar de radicados y ajustes a la radicación en línea que tiene interoperabilidad con Orfeo, se iniciaron los desarrollos en pruebas de ajustes adicionales a la radicación en línea y filtros en las transacciones de usuarios y firma digital de radicados, estos desarrollos se tienen proyectados para que queden en producción el 13 de abril 2022.
- Se está manejando un cronograma de desarrollos en conjunto con la oficina TIC para llevar control de los mismos, así mismo se empezó a llevar control mediante reuniones con el desarrollador para revisar avances y aclaración de dudas de los mismos.</t>
  </si>
  <si>
    <t>Formular el Plan de trabajo del Sistema Integrado de Conservación
 Implementar Plan de trabajo del Sistema Integrado de Conservación</t>
  </si>
  <si>
    <t>Cumplimiento del Plan de trabajo del Sistema Integrado de Conservación</t>
  </si>
  <si>
    <t>Evaluar el cumplimiento de la implementación del Plan de trabajo del Sistema Integrado de Conservación</t>
  </si>
  <si>
    <t>No. De actividades programadas en el Plan de trabajo del Sistema Integrado de Conservación / No. De actividades ejecutadas en el Plan de trabajo del Sistema Integrado de Conservación x 100</t>
  </si>
  <si>
    <t xml:space="preserve">Se formula el Plan de trabajo del Sistema Integrado de Conservación. Se aregistran los siguientes avances en la implementación:
- Se realizó la entrega de insumos archivísticos a las dependencias acorde a las solicitudes realizadas. 
- Se realizó el descargue de los Deshumificadores del archivo centralizado de manera diaria y en el archivo central cada vez que se asistía al inmueble, adicionalmente se bajo la información de los datalogger acordes a la temperatura y humedad de manera mensual. 
- Se realizó el acompañamiento al aseo en el archivo central. </t>
  </si>
  <si>
    <t>Gestionar, administrar y realizar planes, programas y acciones para el desarrollo del talento humano que fortalezcan sus competencias y el mejoramiento de las condiciones de trabajo, con el propósito de lograr la satisfacción personal y el fortalecimiento institucional para el cumplimiento de la misión y funciones de la Entidad.</t>
  </si>
  <si>
    <t>Gestión del Talento Humano</t>
  </si>
  <si>
    <t>Formular el Plan Estratégico de Talento Humano
 Implementar el Plan Estratégico de Talento Humano</t>
  </si>
  <si>
    <t>Cumplimiento del Plan Estratégico de Talento Humano</t>
  </si>
  <si>
    <t>Evaluar el cumplimiento de la implementación de las actividades planteadas en el Plan Estratégico de Talento Humano</t>
  </si>
  <si>
    <t>No. De actividades programadas en Plan Estratégico de Talento Humano / No. De actividades ejecutadas del Plan Estratégico de Talento Humano x 100</t>
  </si>
  <si>
    <t>El Plan Estratégico de Talento Humano de la vigencia 2022 se aprobó en sesión del 31 de marzo 2022 en el Comité Institucional de Gestión y Desempeño. Se adelantaron las siguientes acciones de acuerdo con lo programado:
- Se avanza en la implementación de recomendaciones del Plan de Acción de FURAG y del Plan de Acción de la Política de Gestión Estratégica de Talento Humano PGETH en entidades y organismos del distrito liderada por el Departamento Administrativo del Servicio Civil Distrital
- Se realizó convocatoria por cada dependencia de la Caja de la Vivienda Popular a través de correo electrónico para la elección de los Gestores de Integridad.
- Se emitió la Resolución 144 del 10 de marzo de 2022.
- Se vienen ejecutando las actividades asociadas al Clima Laboral en cada una de las dependencias.</t>
  </si>
  <si>
    <t>Formular el Plan Anual de Vacantes
 Implementar el Plan Anual de Vacantes</t>
  </si>
  <si>
    <t>Cumplimiento del Plan Anual de Vacantes</t>
  </si>
  <si>
    <t>Evaluar el cumplimiento de la implementación de las actividades planteadas en el Plan Anual de Vacantes</t>
  </si>
  <si>
    <t>No. De actividades programadas en Plan Anual de Vacantes / No. De actividades ejecutadas del Plan Anual de Vacantes x 100</t>
  </si>
  <si>
    <t>El Plan Anual de Vacantes de la vigencia 2022 se aprobó en sesión del 31 de marzo 2022 en el Comité Institucional de Gestión y Desempeño. Se adelantaron las siguientes acciones de acuerdo con lo programado:
- Se actualizó cada mes el reporte de situaciones administrativas en SIDEAP</t>
  </si>
  <si>
    <t>Formular el Plan de Previsión de Recursos Humanos
 Implementar el Plan de Previsión de Recursos Humanos</t>
  </si>
  <si>
    <t>Cumplimiento del Plan de Previsión de Recursos Humanos</t>
  </si>
  <si>
    <t>Evaluar el cumplimiento de la implementación de las actividades planteadas en el Plan de Previsión de Recursos Humanos</t>
  </si>
  <si>
    <t>No. De actividades programadas en Plan de Previsión de Recursos Humanos / No. De actividades ejecutadas del Plan de Previsión de Recursos Humanos x 100</t>
  </si>
  <si>
    <t>El Plan de Previsión de Recursos Humanos de la vigencia 2022 se aprobó en sesión del 31 de marzo 2022 en el Comité Institucional de Gestión y Desempeño. Se adelantaron las siguientes acciones de acuerdo con lo programado:
- Se actualizó cada mes el reporte de situaciones administrativas en SIDEAP</t>
  </si>
  <si>
    <t>Formular el Plan Institucional de Capacitación
 Implementar el Plan Institucional de Capacitación</t>
  </si>
  <si>
    <t>Cumplimiento del Plan Institucional de Capacitación</t>
  </si>
  <si>
    <t>Evaluar el cumplimiento de la implementación de las actividades planteadas en el Plan Institucional de Capacitación</t>
  </si>
  <si>
    <t>No. De actividades programadas en Plan Institucional de Capacitación / No. De actividades ejecutadas del Plan Institucional de Capacitación x 100</t>
  </si>
  <si>
    <t>El Plan Institucional de Capacitación de la vigencia 2022 se aprobó en sesión del 31 de marzo 2022 en el Comité Institucional de Gestión y Desempeño. Se adelantaron actividades de capacitación al talento humano de la entidad asociadas con: 
- Curso sobre Políticas Públicas
- Curso sobre Violencia De Género Desde El Derecho Disciplinario
- Curso sobre el Modelo Integrado de Planeación y Gestión – MIPG
- Foro sobre la Ley 2195 de 2022 de transparencia y anticorrupción
- Capacitación en metodología para la medición del impacto
- Jornada de socialización sobre planes de talento humano
- Charla de Ruta Para La Inclusión Laboral De Personas Con Discapacidad (Pcd)" IDT, 
- Capacitación sobre teletrabajo
- Capacitación sobre herramientas para el fortalecimiento de medios comunitarios, 
- Capacitación sobre MASC en la propiedad horizontal, 
 Cursos de formación artística programa de talentos – CREA-, 
- Conferencia "Negociación para Principiantes", 
- Participación activa en resolución de conflictos, 
- Taller "Cacería De Oportunidades Para Innovar, Innovación En Tiempos De Covid: Experiencias Globales, 
- Taller "Innovación Pública En Tiempos De Covid" - Construyamos valor Público.</t>
  </si>
  <si>
    <t>Formular el Plan Institucional de Bienestar e Incentivos
 Implementar el Plan Institucional de Bienestar e Incentivos</t>
  </si>
  <si>
    <t>Cumplimiento del Plan Institucional de Bienestar e Incentivos</t>
  </si>
  <si>
    <t>Evaluar el cumplimiento de la implementación de las actividades planteadas en el Plan Institucional de Bienestar e Incentivos</t>
  </si>
  <si>
    <t>No. De actividades programadas en Plan Institucional de Bienestar e Incentivos / No. De actividades ejecutadas del Plan Institucional de Bienestar e Incentivos x 100</t>
  </si>
  <si>
    <t>El Plan Institucional de Bienestar e Incentivos de la vigencia 2022 se aprobó en sesión del 31 de marzo 2022 en el Comité Institucional de Gestión y Desempeño. Se adelantaron actividades programadas como:
- Actividad de celebración del aniversario de los 80 años de la CVP en la cual se pudo evidenciar el trabajo, los avances, las metas y expectativas de todos los procesos de la entidad,  
- Celebración de la semana de la mujer en la cual hubo actividades de relajación, emprendimiento y autocuidado. 
- Se celebró feria de servicios con Compensar Caja de compensación. 
- Se dio cumplimiento a los incentivos institucionales para los servidores públicos asociados a permisos.</t>
  </si>
  <si>
    <t>Formular el Plan de Trabajo Anual en Seguridad y Salud en el Trabajo
 Implementar el Plan de Trabajo Anual en Seguridad y Salud en el Trabajo</t>
  </si>
  <si>
    <t>Cumplimiento del Plan de Trabajo Anual en Seguridad y Salud en el Trabajo</t>
  </si>
  <si>
    <t>Evaluar el cumplimiento de la implementación de las actividades planteadas en el Plan de Trabajo Anual en Seguridad y Salud en el Trabajo</t>
  </si>
  <si>
    <t>No. De actividades programadas en Plan de Trabajo Anual en Seguridad y Salud en el Trabajo / No. De actividades ejecutadas del Plan de Trabajo Anual en Seguridad y Salud en el Trabajo x 100</t>
  </si>
  <si>
    <t>El Plan de Trabajo Anual en Seguridad y Salud en el Trabajo de la vigencia 2022 se aprobó en sesión del 31 de marzo 2022 en el Comité Institucional de Gestión y Desempeño. Se adelantaron actividades programadas como:
- Capacitación en Seguridad Vial
- Capacitación y reunión COPASST
- Campaña Cuidado Locativo
- Escuela de Mantenimiento de MMSS y espalda, 
- Inducción actividades de SG-SST, programa Estilos de vida y trabajo saludable
- Acompañamiento psicolaboral
- Capacitación en liderazgo y empoderamiento femenino y Jornada de pausas activas cognitivas de concentración, atención, memoria y coordinación
- Capacitación en brigada de emergencias y plan de emergencias familiar.</t>
  </si>
  <si>
    <t>Fecha de formulación y/o modificación: 28-02-2022</t>
  </si>
  <si>
    <t xml:space="preserve">Adquisición de Bienes y Servicios </t>
  </si>
  <si>
    <t>Directora de Gestión Corporativa y Control Interno Disciplinario</t>
  </si>
  <si>
    <t>Atender, identificar, registrar, informar y direccionar a la ciudadanía sobre los trámites y servicios a los que pueden acceder, en torno a los programas que desarrolla la Caja de la Vivienda Popular, a través de los canales de atención dispuestos por la entidad, con el propósito de medir y evaluar el grado de satisfacción de los usuarios sobre los servicios prestados por la CVP y realizar el seguimiento y control a las PQRSD que ingresan a la entidad.</t>
  </si>
  <si>
    <t>Tramitar y registrar la gestión precontractual, contractual y postcontractual de las diferentes modalidades de contratación realizadas por la entidad en la plataforma de contratación.</t>
  </si>
  <si>
    <t>Contratos adjudicados en la plataforma de contratación.</t>
  </si>
  <si>
    <t>Apoyar, asesorar, dirigir, elaborar, revisar y proyectar lo relacionado con las etapas precontractual, contractual y postcontractual de acuerdo con las necesidades de la Entidad.</t>
  </si>
  <si>
    <t>(No. De contratos y sus modificaciones tramitadas y registradas en la plataforma de contratación realizados / No. De solicitudes realizadas) * 100</t>
  </si>
  <si>
    <t>En el mes de enero se radicaron 396 solicitudes de contratos Profesional y de apoyo y 5 solicitudes de procesos de selección y se suscribieron un total de 391 contratos (386 de profesionales y de apoyo, 1 orden de compra y 4 directas). Entre febrero y marzo se han radicado 14 procesos de selección de los cuales se han adjudicado 9.
Respecto a las modificaciones en el trimestre se recibieroon 87 solicitudes de las cuales se suscribieron 77 modificaciones en el  primer trimestre vigencia  2022</t>
  </si>
  <si>
    <t>Realizar seguimiento a la ejecución del Plan Anual de Adquisiciones de la Caja de la Vivienda Popular</t>
  </si>
  <si>
    <t>Seguimiento ejecución presupuestal</t>
  </si>
  <si>
    <t>Dirigir y coordinar la elaboración y ejecución del Plan Anual de Adquisiciones</t>
  </si>
  <si>
    <t>(No. De seguimientos Plan Anual de Adquisiciones realizados / No. De seguimientos Plan Anual de Adquisiciones programados) * 100</t>
  </si>
  <si>
    <t>De manera mensual se realizo el  formato único de seguimiento sectorial del proyecto de inversión 7696 - Fortalecimiento del modelo de gestión institucional y modernización de los sistemas de información de la Caja de la Vivienda Popular</t>
  </si>
  <si>
    <t>Realizar seguimiento y dar cumplimiento a las acciones establecidas en los Planes de Mejoramiento del proceso de Bienes y Servicios</t>
  </si>
  <si>
    <t>Seguimiento y cumplimiento a los  Planes de Mejoramiento</t>
  </si>
  <si>
    <t>Hacer seguimiento y dar cumplimiento a las acciones establecidas en el Plan de Mejoramiento interno por proceso y externo de Contraloría</t>
  </si>
  <si>
    <t>(No. actividades cerradas / No. actividades programadas para el cierre) x 100</t>
  </si>
  <si>
    <t>Durante el presente corte se realizo seguimiento al plan de mejoramiento de contraloria de 6 acciones con corte al 31 de diciembre de 2021.</t>
  </si>
  <si>
    <t>Realizar las actividades de las actas de  liquidación  y actas de cierre de los expedientes contractuales y/o convenios de los diferentes procesos adelantados por la Entidad.</t>
  </si>
  <si>
    <t>Actas de liquidación y cierre de expedientes contractuales revisadas</t>
  </si>
  <si>
    <t xml:space="preserve">Realizar las actividades para efectuar las actas de liquidación y cierre de los contratos celebrados por la entidad.   </t>
  </si>
  <si>
    <t>(No. De actas de liquidaciones y cierre de expedientes revisados / No. De solicitudes realizadas) * 100</t>
  </si>
  <si>
    <t>De las 22 liquidaciones radicadas en el  trimestre se encuentran 8 en revisiòn de  las cuales 4 se radicaron el 30/03/2022 y  de las 119 actas de cierre radicadas estan en revisiòn 32 de las cuales se radicaron 8 en la ultima semana de marzo</t>
  </si>
  <si>
    <t>Fecha de formulación y/o modificación: 14/03/2022</t>
  </si>
  <si>
    <t xml:space="preserve">Jefe Oficina Asesora de Comunicaciones </t>
  </si>
  <si>
    <t>Atender las solicitudes de comunicación de los diferentes programas misionales en lo relacionado con la divulgación oportuna de todas las actividades, proyectos y gestiones que impacten a los públicos internos y externos, así como coadyuvar en el mantenimiento de una adecuada comunicación organizacional que facilite no sólo el desarrollo de los procesos, sino también las relaciones interpersonales. Todo en aras de promover la transparencia, la participación ciudadana y la responsabilidad social.</t>
  </si>
  <si>
    <t>Identificar necesidades y oportunidades de divulgación de la información extena como interna sobre la gestion pública de la Entidad, en el marco de Transparencia y lucha anticorrupción (Ley 1712 de 2014 y su compendio normativo)</t>
  </si>
  <si>
    <t xml:space="preserve">EFECTIVIDAD </t>
  </si>
  <si>
    <t xml:space="preserve">Informe de monitoreo </t>
  </si>
  <si>
    <t>Realizar el debido seguimiento a las publicaciones en el botón de transparencia en la página web.</t>
  </si>
  <si>
    <t>OFICINA ASESORA DE COMUNICACIONES</t>
  </si>
  <si>
    <t>Desarrollar acciones asociadas a la gestión y divulgación de la producción audiovisual, prensa, diseño gráfico, contenidos periodísticos, realización de eventos, producción de noticas, como también desarrollar acciones asociadas a la comunicación interna desde la gestión y divulgación de las necesidades de la entidad, a partir del desarrollo de campañas institucionales, producción de noticas, generación de contenidos y piezas gráficas para los diferentes canales: intranet, cartelera digital, monitores, correos electrónicos, entre otros con el fin de fortalecer las estrategias de la alta dirección y sus direcciones misionales, dirigidos a los grupos de interés de la entidad.</t>
  </si>
  <si>
    <t>Plan Estratégico de Comunicaciones formulado, ejecutado y evaluado</t>
  </si>
  <si>
    <t xml:space="preserve">Gestionar y divulgar las acciones asociadas al componente de Comunicación Externa e interna </t>
  </si>
  <si>
    <t>Divulgación de información a la ciudadanía y al público interno de la CVP.</t>
  </si>
  <si>
    <t xml:space="preserve">MENSUAL </t>
  </si>
  <si>
    <t>Revisar, analizar y generar respuestas para hacer seguimiento de los hallazgos identificados en las auditorias hechas al proceso de Gestión de Comunicaciones.</t>
  </si>
  <si>
    <t>Plan de Mejoramiento</t>
  </si>
  <si>
    <t>Garantizar que las No Conformidades identificadas al proceso, se cierren de manera oportuna.</t>
  </si>
  <si>
    <t xml:space="preserve">Hallazgos  cerrados / Hallazgos identificados al proceso </t>
  </si>
  <si>
    <t xml:space="preserve">La Oficina Asesora de Counicaciones en el primer trimestre de 2022 no tiene hallazgos pendientes. </t>
  </si>
  <si>
    <t>Generar acciones de divulgación asociadas al componente de comunicación externa con base a las publicaciones tanto en Página Web como en Redes Sociales.</t>
  </si>
  <si>
    <t xml:space="preserve">Realizar un seguimiento mensual  a las publicaciones realizadas en la pagina web y redes sociales </t>
  </si>
  <si>
    <t xml:space="preserve">
Atender las solicitudes de comunicación de los diferentes programas misionales en lo relacionado con la divulgación oportuna de todas las actividades, proyectos y gestiones que impacten a los públicos internos y externos, así como coadyuvar en el mantenimiento de una adecuada comunicación organizacional que facilite no sólo el desarrollo de los procesos, sino también las relaciones interpersonales. Todo en aras de promover la transparencia, la participación ciudadana y la responsabilidad social.</t>
  </si>
  <si>
    <t xml:space="preserve">Desarrollar productos informativos (impresos y audiovisuales) que permitan atender de manera adecuada las necesidades de comunicación de la Caja de la Vivienda Popular y promover el posicionamiento de la Entidad ante sus públicos objetivos. </t>
  </si>
  <si>
    <t>Desarrollo de productos  impresos y audiovisuales</t>
  </si>
  <si>
    <t xml:space="preserve">Piezas gáficas proyectadas/ Piezas gráficas divulgadas </t>
  </si>
  <si>
    <t xml:space="preserve">Durante el primer trimestre de 2022 se realizaron más de 150 productos audiovisuales para pantallas y mailing entre los más destacados están:
Edición Clic Barrios Fucha San Cristóbal, edición Clic Barrios La Flora Usme, edición clic gestión mejoramiento de barrios 80 años cumpleaños,  edición clic para rendición de cuentas 2021 del Mejoramiento Integral de Barrios,  ediciónFull beneficiario Arboleda, edición Full director Arboleda audio, edición Full director Arboleda video, edición Full Director y Secretaria Plan Terrazas, edición Ciudad Informal 80 años cumpleaños, edición Plan de Gestión Social 80 años cumpleaños, edición Politica Reasentamientos 80 años cumpleaños, edición POT Gestion Social Sistema de Informacion 80 años cumpleaños, edición Reas y DUT 80 años cumpleaños, edición Titulos Santa Fe, edición reel sorteo santa teresita, Edición Audiencia Rendición de Cuentas 2021.
Se realizaron los siguientes registros fotográficos:  Recorrido Barrios Usme-San Cristóbal, recorrido Barrios registro Manila San Cristóbal, archivo Fucha Jornada Nuevos Afectos, Archivo Jornada Nuevos Afectos la Cecilia,  fotografía y video Campaña que bonito es saludar, archivo Jornada Alfonso López Plan Terrazas, archivo Jornada Entrega DUT Arboleda, Recorrido Plan Terrazas Secretaría, OAP foto, archivo Jornada Primera Plancha Plan Terrazas, archivo Jornada Articulación y reconocimiento del territorio proceso La Chiguaza DUT, archivo Jornada Espacio de dialogo Ciudad Bolívar El Paraíso plan terrazas, archivo Jornada Notificacion Bella Flor DUT Archivo, archivo Jornada sorteo santa teresita, archivo Jornada 2do encuentro comunitario l Proyecto Arboleda Santa Teresita, archivo Jornada Jornada de socialización procesos de Titulación Jerusalén Archivo, Fotografía y video Rendición de cuentas 2021.
Todos los productos audiovisuales, los registros de imagen y video, se encuentran subidos en el Servidor 11.
</t>
  </si>
  <si>
    <t>Adelantar el proceso disciplinario para establecer la responsabilidad disciplinaria de los servidores y ex servidores de la Caja de la Vivienda Popular, originadas en el incumplimiento del ejercicio de sus funciones y deberes, extralimitación en el ejercicio de derechos y prohibiciones, y violación del régimen de inhabilidades, incompatibilidades, impedimentos y conflicto de intereses.</t>
  </si>
  <si>
    <t xml:space="preserve">Incorporar los expedientes disciplinarios en el Sistema de Información Disciplinario (SID), que permita la actualización de las diferentes etapas de los procesos disciplinarios. </t>
  </si>
  <si>
    <t>Expedientes disciplinarios cargados en el SID</t>
  </si>
  <si>
    <t>Actualizar el Sistema de Información Disciplinaria (SID) en la Caja de la Vivienda Popular.</t>
  </si>
  <si>
    <t>(No. de expedientes cargados / No. de expedientes en tramite) * 100</t>
  </si>
  <si>
    <t xml:space="preserve">En el mes de enero, se realizó la actualización en el Sistema de Información Disciplinario (SID) de ciento once (111) procesos que actualmente se encuentran activos en la dependencia, así:
EN INVESTIGACIÓN DISCIPLINARIA: 64
EN INDAGACIÓN PRELIMINAR: 38
EN JUICIO: 4
QUEJAS EVALUADAS CON PROYECTO DE AUTO: 3
QUEJAS EN EVALUACIÓN: 2
Durante el mes de febrero del 2022 se realizó la actualización en el Sistema de Información Disciplinario (SID) de 112 procesos disciplinarios así:                                                                                                                    
EN INVESTIGACIÓN DISCIPLINARIA: 65
EN INDAGACIÓN PRELIMINAR: 43
EN JUICIO: 4      
Durante el mes de marzo del 2022 se realizó la actualización en el Sistema de Información Disciplinario (SID) de 117 procesos disciplinarios así:                                                                                                                        
EN INVESTIGACIÓN DISCIPLINARIA: 61
EN INDAGACIÓN PRELIMINAR: 34
EN JUICIO: 2                                                                                                              
PROCESOS ARCHIVADOS PENDIENTE DE EJECUTORIA: 20 </t>
  </si>
  <si>
    <t xml:space="preserve">Adoptar la estrategia del proceso de control interno disciplinario que permita adelantar los trámites tendientes a establecer la responsabilidad disciplinaria de los servidores y exservidores de la Caja de la Vivienda Popular, a si mismo la estrategia de prevención y sensibilización relacionada con asuntos disciplinarios </t>
  </si>
  <si>
    <t>Estrategia del proceso de control interno disciplinario adoptada e implementada</t>
  </si>
  <si>
    <t>Adelantar  las etapas propias del proceso disciplinario y las actividades preventivas en materia disciplinaria</t>
  </si>
  <si>
    <t>(No. de estrategia adoptada   / No.de estrategia programada) * 100</t>
  </si>
  <si>
    <t xml:space="preserve">Se  elaboró la estrategia del proceso de Gestión de Control Interno Disciplinario </t>
  </si>
  <si>
    <t xml:space="preserve">Implementar la estrategia del proceso de control interno disciplinario que permita adelantar los trámites tendientes a establecer la responsabilidad disciplinaria de los servidores y exservidores de la Caja de la Vivienda Popular, a si mismo   la estrategia de prevención y sensibilización relacionada con asuntos disciplinarios </t>
  </si>
  <si>
    <t>(No. de actividades implementadas / No. de actividades programadas) * 100</t>
  </si>
  <si>
    <t>Esta actividad esta para desarrollar a partir de junio de 2022</t>
  </si>
  <si>
    <t>Dar tramite a la totalidad de quejas e informes recibidas en el año.</t>
  </si>
  <si>
    <t>Quejas e informes tramitados</t>
  </si>
  <si>
    <t>Tramitar la totalidad de las quejas e informes recibidos de conformidad con el  Procedimiento de Control Interno Disciplinario.</t>
  </si>
  <si>
    <t>(No. de quejas e informes tramitados / No. de quejas e informes radicados) * 100</t>
  </si>
  <si>
    <t xml:space="preserve">En el presente trimestre se han recibido tres (3) quejas y ocho (8) informes a los cuales se les ha dado el siguiente tramite:
- Exp. 001-2022: mediante auto 008-2022 del 28/01/2022 se dio apertura a indagación preliminar en averiguación de responsables 
- Exp. 002-2022: mediante auto 009-2022 del 28/01/2022 se dio apertura a indagación preliminar con indagado
- Exp. 003-2022: mediante auto 010-2022 del 28/01/2022 se dio apertura a indagación - preliminar en averiguación de responsables 
- Exp. 004-2022: mediante auto 011-2022 del 28/01/2022 se dio apertura a indagación preliminar en averiguación de responsables 
- Exp. 005-2022: mediante auto 017-2022 del 04/12/2022 se dio apertura a indagación preliminar en averiguación de responsables 
- Exp. 006-2022: mediante auto 018-2022 del 08/02/2022 se dio apertura a indagación preliminar en averiguación de responsables 
- Exp. 007-2022: mediante auto 033-2022 del 28/32/2022 se dio apertura a indagación preliminar en averiguación de responsables 
- Exp. 008-2022: mediante auto 034-2022 del 28/32/2022 se dio apertura a indagación preliminar en averiguación de responsables 
- Exp. 009-2022: mediante auto 035-2022 del 28/32/2022 se dio apertura a indagación preliminar en averiguación de responsables 
- Exp. 010-2022: mediante auto 036-2022 del 28/32/2022 se dio apertura a indagación preliminar en averiguación de responsables 
- Exp. 011-2022: mediante auto 037-2022 del 28/32/2022 se dio apertura a indagación preliminar en averiguación de responsables 
</t>
  </si>
  <si>
    <t xml:space="preserve"> Proceso Evaluación de la Gestión </t>
  </si>
  <si>
    <t>ASESOR DE CONTROL INTERNO</t>
  </si>
  <si>
    <t>Medir y evaluar la eficiencia, eficacia y economía de los controles y del Sistema de Control Interno, a través de la aplicación de instrumentos, metodologías de seguimiento y el marco internacional para la práctica profesional de auditoría, con el propósito de contribuir con el mejoramiento continuo y determinar la efectividad de los controles para favorecer la consecución de los objetivos de la entidad, asesorando a la Alta Dirección en la continuidad de la gestión y recomendar las mejoras pertinentes al sistema.</t>
  </si>
  <si>
    <t xml:space="preserve"> CONTROL INTERNO</t>
  </si>
  <si>
    <t>Diseñar, elaborar, divulgar y ejecutar el Plan Anual de Auditorías y atender solicitudes de visitas especiales</t>
  </si>
  <si>
    <t>Cumplimiento del Plan Anual de Auditorías</t>
  </si>
  <si>
    <t>Evaluar el grado de cumplimiento del Plan Anual de Auditorías 208-CI-Ft-04 aprobado para la vigencia, mediante el seguimiento a la herramienta establecida, que garantice el desarrollo de actividades de aseguramiento (auditoria, evaluación y seguimiento) y consultoría que aporte valor a la gestión de los procesos, planes, programas y proyectos, con enfoque basado en riesgos y cumplimiento de la normatividad aplicable vigente.</t>
  </si>
  <si>
    <t>(No. de  actividades cumplidas al 100% del Plan Anual de Auditorías al corte de mes de reporte / No. de las actividades programadas del Plan Anual de Auditorías con fecha de terminación al corte de mes de reporte) * 100</t>
  </si>
  <si>
    <t xml:space="preserve">Mensual </t>
  </si>
  <si>
    <t>CONTROL INTERNO</t>
  </si>
  <si>
    <r>
      <rPr>
        <b/>
        <sz val="10"/>
        <rFont val="Arial"/>
        <family val="2"/>
      </rPr>
      <t>ENERO:</t>
    </r>
    <r>
      <rPr>
        <sz val="10"/>
        <rFont val="Arial"/>
        <family val="2"/>
      </rPr>
      <t xml:space="preserve">
La Asesoría de Control Interno realizó las siguientes actividades doce (12) con corte al 31 de enero de 2022:
Seguimiento de PAA y Presentación Comité Institucional de Coordinación de Control Interno. Revisión Informe Gestión Judicial. Seguimiento Plan Anticorrupción y Atención al Ciudadano – PAAC. Evaluación Independiente del Estado del Sistema de Control Interno. Seguimiento Mapa de Riesgos de Corrupción – PAAC. Evaluación Institucional por Dependencias (12 dependencias). Rendición de cuentas a la Contraloría de Bogotá - Cargue de la cuenta mensual de diciembre en el sistema SIVICOF. Informe Presupuestal a la Personería. Reporte en el sistema de información SIRECI - Delitos contra la Administración Pública. Informe final de la Auditoría Interna a la implementación de la Política de Gestión Estratégica del Talento Humano y Política de Integridad. Informe final de la Auditoría “Evaluación de la funcionalidad del portal web de la CVP frente a las directrices de accesibilidad establecidas mediante resolución 1519 de 2020 en su anexo 1”. Informe final Auditoría interna de cumplimiento de la Política de Administración de Riesgos y Gestión de Riesgos de los Procesos.
</t>
    </r>
    <r>
      <rPr>
        <b/>
        <sz val="10"/>
        <rFont val="Arial"/>
        <family val="2"/>
      </rPr>
      <t>FEBRERO:</t>
    </r>
    <r>
      <rPr>
        <sz val="10"/>
        <rFont val="Arial"/>
        <family val="2"/>
      </rPr>
      <t xml:space="preserve">
La Asesoría de Control Interno realizó las siguientes actividades ocho (08) con corte al 28 de febrero de 2022:
Informe seguimiento al contingente judicial y actualización procesos judiciales en el SIPROJ IV trimestre 2021. Rendición Cuenta Mensual - Deuda Pública Mensual. Informe de seguimiento al plan de mejoramiento institucional de la Caja de la Vivienda Popular al corte del 31 de diciembre del 2021. Informe de Evaluación del Sistema de Control Interno Contable vigencia 2021. Informe Presupuestal a la Personería. Rendición Cuenta Mensual a la Contraloría de Bogotá. Informe de seguimiento y evaluación a la atención de peticiones, quejas, reclamos, sugerencias, denuncias por presuntos actos de corrupción y felicitaciones recibidas durante el segundo semestre de la vigencia 2021. Informe de Austeridad del Gasto Publico de la CVP del cuarto trimestre de la vigencia 2021.
</t>
    </r>
    <r>
      <rPr>
        <b/>
        <sz val="10"/>
        <rFont val="Arial"/>
        <family val="2"/>
      </rPr>
      <t>MARZO:</t>
    </r>
    <r>
      <rPr>
        <sz val="10"/>
        <rFont val="Arial"/>
        <family val="2"/>
      </rPr>
      <t xml:space="preserve">
La Asesoría de Control Interno realizó las siguientes actividades ocho (08) con corte al 31 de marzo de 2022:
Auditoría Externa Cumplimiento Contraloría - Evaluar el cumplimiento de las Resoluciones VUR expedidas entre los años 2014 y 2015. Rendición Cuenta Anual a la Contraloría de Bogotá – SIVICOF. Seguimiento a la Directiva 008 de 2013. Rendición Cuenta Mensual - Deuda Pública Mensual. Seguimiento Cumplimiento Normas de Derechos de Autor. Informe Presupuestal a la Personería. Rendición Cuenta Mensual a la Contraloría. Reporte Formulario Único Reporte de Avances de la Gestión (FURAG)
Adicionalmente, la Asesoría de Control Interno dio apertura e inicio las siguientes auditorias cuatro (04) con corte al 31 de marzo de 2022:
Auditoría Evaluación a la Implementación de estándares publicación sede electrónica y web: Resolución 1519 de 2020 Anexo 2,3 y 4. Auditoría al contrato de obra 882-2021-Consorcio VIAS MC Auditoria Servicios Administrativos - Inventarios de Bienes. Auditoría al contrato de obra 879-2021-Consorcio INGECONSTRUCCIONES 16.</t>
    </r>
  </si>
  <si>
    <t>Planear, aprobar, divulgar, elaborar y presentar los informes de evaluación de la gestión</t>
  </si>
  <si>
    <t xml:space="preserve">Efectividad </t>
  </si>
  <si>
    <t>Presentación de Informes de Ley</t>
  </si>
  <si>
    <t>Medir la oportunidad en la entrega y publicación de los informes de ley, para garantizar su cumplimiento a través del seguimiento mensual al avance de la elaboración de éstos</t>
  </si>
  <si>
    <t>(# de informes de ley entregados y publicados en página web al corte de medición / # de informes de ley que deberían estar entregados y publicados en la págian web al corte de medición) X 100%</t>
  </si>
  <si>
    <r>
      <rPr>
        <b/>
        <sz val="10"/>
        <rFont val="Arial"/>
        <family val="2"/>
      </rPr>
      <t>ENERO:</t>
    </r>
    <r>
      <rPr>
        <sz val="10"/>
        <rFont val="Arial"/>
        <family val="2"/>
      </rPr>
      <t xml:space="preserve">
La Asesoría de Control realizo los siguientes informes de ley diez (10) con corte al 31 de enero de 2022:
Seguimiento de PAA y Presentación Comité Institucional de Coordinación de Control Interno. Revisión Informe Gestión Judicial. Seguimiento Plan Anticorrupción y Atención al Ciudadano – PAAC. Evaluación Independiente del Estado del Sistema de Control Interno. Seguimiento Mapa de Riesgos de Corrupción – PAAC. Evaluación Institucional por Dependencias (12 dependencias). Rendición de cuentas a la Contraloría de Bogotá. Cargue de la cuenta mensual de diciembre en el sistema SIVICOF. Informe Presupuestal a la Personería. Reporte en el sistema de información SIRECI - Delitos contra la Administración Pública. Revisión Informe Gestión Judicial. 
</t>
    </r>
    <r>
      <rPr>
        <b/>
        <sz val="10"/>
        <rFont val="Arial"/>
        <family val="2"/>
      </rPr>
      <t>FEBRERO:</t>
    </r>
    <r>
      <rPr>
        <sz val="10"/>
        <rFont val="Arial"/>
        <family val="2"/>
      </rPr>
      <t xml:space="preserve">
La Asesoría de Control realizo los siguientes informes de ley nueve (9) con corte al 28 de febrero de 2022:
Informe seguimiento al contingente judicial y actualización procesos judiciales en el SIPROJ IV trimestre 2021. Rendición Cuenta Mensual - Deuda Pública Mensual. Informe de seguimiento al plan de mejoramiento institucional de la Caja de la Vivienda Popular al corte del 31 de diciembre del 2021. Informe de Evaluación del Sistema de Control Interno Contable vigencia 2021. Informe Presupuestal a la Personería. Rendición Cuenta Mensual a la Contraloría de Bogotá. Informe de seguimiento y evaluación a la atención de peticiones, quejas, reclamos, sugerencias, denuncias por presuntos actos de corrupción y felicitaciones recibidas durante el segundo semestre de la vigencia 2021. Informe de Austeridad del Gasto Publico de la CVP del cuarto trimestre de la vigencia 2021. Seguimiento a la Gestión de los Comités de Conciliación.
</t>
    </r>
    <r>
      <rPr>
        <b/>
        <sz val="10"/>
        <rFont val="Arial"/>
        <family val="2"/>
      </rPr>
      <t>MARZO:</t>
    </r>
    <r>
      <rPr>
        <sz val="10"/>
        <rFont val="Arial"/>
        <family val="2"/>
      </rPr>
      <t xml:space="preserve">
La Asesoría de Control realizo los siguientes informes de ley siete (7) con corte al 31 de marzo de 2022:
Rendición Cuenta Anual a la Contraloría de Bogotá – SIVICOF. Seguimiento a la Directiva 008 de 2013. Rendición Cuenta Mensual - Deuda Pública Mensual. Seguimiento Cumplimiento Normas de Derechos de Autor. Informe Presupuestal a la Personería. Rendición Cuenta Mensual a la Contraloría. Reporte Formulario Único Reporte de Avances de la Gestión (FURAG).</t>
    </r>
  </si>
  <si>
    <t>Realizar seguimiento al cumplimiento de las acciones propuestas por las Dependencias en el Plan de Mejoramiento Institucional dentro de los plazos proyectados</t>
  </si>
  <si>
    <t>Cumplimiento del Plan Mejoramiento Institucional</t>
  </si>
  <si>
    <t>Evaluar el grado de cumplimiento de las acciones propuestas en el Plan de Mejoramiento Institucional por parte de las Dependencias dentro de los plazos proyectados</t>
  </si>
  <si>
    <t>(# de acciones cerrada en el fecha de corte del seguimiento) / # Acciones que deberian cerrarse en la fecha de corte ) X 100%</t>
  </si>
  <si>
    <t>Bimestral</t>
  </si>
  <si>
    <t>No se tenían planificadas actividades para desarrollar durante el primer trimestre de la presente vigencia.tenían planificadas actividades para desarrollar durante el primer trimestre de la presente vigencia.</t>
  </si>
  <si>
    <t>Prevención del Daño Antijurídico y Representación Judicial</t>
  </si>
  <si>
    <t>Director (a) Jurídico(a)</t>
  </si>
  <si>
    <t>Prevenir y controlar la comisión de acciones u omisiones que puedan dar lugar a daños antijurídicos a través del análisis histórico de la información, la generación e implementación de controles y la ejecución del respectivo seguimiento, con el propósito de defender los intereses de la CVP.</t>
  </si>
  <si>
    <t>Adelantar y hacer seguimiento a la defensa judicial o extrajudicial de la entidad, con la finalidad de  Defender los intereses de la Caja de la Vivienda Popular, realizando las actuaciones necesarias en los procesos, a través de los mecanismos de ley, tomar medidas para acatar las decisiones y acuerdos judiciales y actualizar la matriz y el sistema Siproj.</t>
  </si>
  <si>
    <t>Representación Judicial y extrajudicial</t>
  </si>
  <si>
    <t>Realizar Seguimiento y verificación de procesos judiciales y extrajudiciales, de tal forma que se tenga la información actualizada y permita tomar acciones oportunamente.</t>
  </si>
  <si>
    <t>(No. Procesos asignados / No. Procesos ingresados y actualizados en la Matriz de Procesos judiciales y en SiprojWeb) *100</t>
  </si>
  <si>
    <t>Dirección Jurídica</t>
  </si>
  <si>
    <t>Respecto de procesos administrativos se tiene que: En el mes de enero se asignó y registró 1 proceso de reparación directa y 1 proceso de nulidad y resstablecimiento del derecho. Para un total de 2
Para el mes de febrero, se asignó y actualizó 1 proceso de controversia contractual.
Respecto de procesos civiles se tiene que: En el mes de enero se asignó y registró 1 proceso, en febrero 3 y en marzo 1.</t>
  </si>
  <si>
    <t>Emitir conceptos jurídicos, como sustento de los asuntos relacionados con la misionalidad de la Entidad y  de conformidad con la normatividad vigente. Asegurando la actualización en la matriz y la respectiva  publicación</t>
  </si>
  <si>
    <t>Expedición de Conceptos Jurídicos</t>
  </si>
  <si>
    <t>Emitir conceptos jurídicos de acuerdo a las solicitudes o necesidades institucionales, asegurando su publicación y registro en la matriz actualizada  que permita la fácil consulta para la toma de decisiones oportuna.</t>
  </si>
  <si>
    <t>(No. conceptos jurídicos emitidos / No. conceptos publicados y regisrados en la matriz) * 100</t>
  </si>
  <si>
    <t>Formular, actualizar, socializar y/o ejecutar Políticas de Prevención del Daño Antijurídico al interior de la Caja de la Vivienda Popular. Como función del Comité de Conciliación.</t>
  </si>
  <si>
    <t>Formulación, actualización, socialización y/o ejecución de Políticas de Prevención del Daño Antijurídico</t>
  </si>
  <si>
    <t>Formular, actualizar, socializar y/o ejecutar la Política de Prevención y Daño Antijurídico al interior de la Entidad.</t>
  </si>
  <si>
    <t>(No. Políticas formuladas o actualizadas  / No. Políticas socializadas) *100</t>
  </si>
  <si>
    <t>Semestral</t>
  </si>
  <si>
    <t>El 15 de febrero de emitió y socializó el Acuerdo 001 de 2022, por medio del cual se adoptan los lineamientos metodologicos para la formulación y adopción de políticas de prevención del daño antijurídico en la Caja de la Vivienda Popular.
En el mes de marzo se expidió y socializó el memorando No. 202216000033513 del 30 de marzo de 2022, por medio del cual se emiten lineamientos del Derecho de Petición para mitigar y prevenir acciones u omisiones que puedan dar inicio a daños antijurídicos.</t>
  </si>
  <si>
    <t xml:space="preserve">Gestion Financiera </t>
  </si>
  <si>
    <t>Subdirector(a) Financiero(a)</t>
  </si>
  <si>
    <t>Programar, registrar y controlar los recursos financieros de la Entidad, mediante la aplicación de herramientas y procedimientos financieros que permitan garantizar la calidad, confiabilidad, razonabilidad y oportunidad de la gestión presupuestal, tesoral, pagos y contable para el cumplimiento de los objetivos de la Entidad</t>
  </si>
  <si>
    <t xml:space="preserve">Operar el presupuesto de gastos de la Entidad, controlando y realizando el seguimiento a su ejecución. </t>
  </si>
  <si>
    <t>Efectividad</t>
  </si>
  <si>
    <t>Operaciones de Presupuesto</t>
  </si>
  <si>
    <t>Realizar las acciones encaminadas para la operación del presupuesto de gastos con el fin de ejecutar los recursos mediante el recurso humano y tecnologico</t>
  </si>
  <si>
    <t xml:space="preserve"> Actividades ejecutadas  /   Actividades  programadas</t>
  </si>
  <si>
    <t xml:space="preserve">SUBDIRECCIÓN FINANCIERA </t>
  </si>
  <si>
    <t>Durante el primer trimestre, se expidieron  todas las solicitudes de traslado presupuestal, solicitudes de RP, CDPs, revisiones de ejecución presupuestal e informes a organismos de control.</t>
  </si>
  <si>
    <t>Realizar las operaciones de cargue, registro, seguimiento y control de cuentas por pagar de la Entidad</t>
  </si>
  <si>
    <t>Operaciones de pagos</t>
  </si>
  <si>
    <t>Realizar las acciones encaminadas para la operación y gestion de pagos con el fin de ejecutar los recursos mediante el recurso humano y tecnologico</t>
  </si>
  <si>
    <t>Durante el primer trimestre se gestionaron todas las solicitudes de pagos radicadas en al Subdirección Financiera, se realizo la reprogramación del PAC de acuerdo  a las solitudes de la diferentes áreas Misionales y de apoyo a la Gestión de la CVP, teniendo en cuenta los lineamientos emitidos por la SDH.</t>
  </si>
  <si>
    <t>Realizar las acciones encaminadas para la operación de tesorería con el fin de ejecutar los recursos mediante el recurso humano y tecnologico</t>
  </si>
  <si>
    <t>Operaciones de Tesorería</t>
  </si>
  <si>
    <t>Durante el primer trimestre se realizaron todos los pagos de recurso administrado por tesorería - CVP en los tiempos establecidos en los cronogramas de la SDH</t>
  </si>
  <si>
    <t xml:space="preserve">Realizar las acciones para lograr el recaudo y obtener la realidad económica de la cartera </t>
  </si>
  <si>
    <t xml:space="preserve">Eficacia </t>
  </si>
  <si>
    <t>Depuración y gestión de cobro de cartera</t>
  </si>
  <si>
    <t xml:space="preserve">Durante el primer  trimestre se tramitaron  todas Las respuestas a las solicitudes de  temas de cartera, se enviaron cinco expedientes para cobro jurídico y se están adelantando las actividades correspondientes para depuración contable por Costo - beneficio. </t>
  </si>
  <si>
    <t>Reconocer los hechos económicos generados, así como su medición posterior y las respectivas revelaciones en la Entidad, bajo el Marco Normativo para Entidades de Gobierno y políticas contables establecidas para la Entidad.</t>
  </si>
  <si>
    <t>Identificación, Clasificación, Registro de los hechos economicos</t>
  </si>
  <si>
    <t>Emitidos los respectivos estados financieros mensuales y trimestral.</t>
  </si>
  <si>
    <t>3. Desarrollar intervenciones y procesos integrales y participativos de mejoramiento del hábitat para elevar la calidad de vida de los sectores populares, contrarrestar la segregación socio espacial y garantizar la apropiación ciudadana y sostenibilidad de los entornos barriales.</t>
  </si>
  <si>
    <t>Mejoramiento de Barrios</t>
  </si>
  <si>
    <t>Ejecutar las intervenciones de espacio público priorizadas por la Secretaria Distrital del Hábitat de barrios legalizados en UPZ de mejoramiento integral con los recursos asignados, a través de la planificación, formulación, ejecución, liquidación y estabilidad y sostenibilidad de las obras, para contribuir al Programa de Mejoramiento Integral de Barrios.</t>
  </si>
  <si>
    <t>No tiene asociada Politica de Gestión y Desempeño bajo su responsabilidad</t>
  </si>
  <si>
    <t>Realizar seguimiento y control a la ejecución de los recursos del Proyecto de Inversión 7703 "Mejoramiento Integral de Barrios con Participación Ciudadana"</t>
  </si>
  <si>
    <t>Recursos efectivamente ejecutados</t>
  </si>
  <si>
    <t>Medir la eficacia de la DMB en la ejecución de los reservas presupuestales constituidas para la vigencia fiscal del año 2022</t>
  </si>
  <si>
    <t xml:space="preserve">Para el primer trimestre de 2022 se giraron $7.091.563.055 a proveedores, que correponden a 17,44% del total de las reservas definitivas constituidas. </t>
  </si>
  <si>
    <t>Realizar el seguimiento y control sobre la ejecución contractual de los contratos de Interventoría, o en los temas que aplique a los contratos de Consultoria, dirigido a verificar el cumplimiento de las condiciones pactadas en los mismos en términos de plazos, calidades, cantidades y adecuada ejecución de los recursos.</t>
  </si>
  <si>
    <t>Estudios y diseños recibidos a satisfacción</t>
  </si>
  <si>
    <t>Medir la eficacia de las acciones realizadas por supervisión para el cumplimiento de los objetos contractuales</t>
  </si>
  <si>
    <t xml:space="preserve">Para el periodo de reporte no se presenta medición del indicador, teniendo en cuenta que la frecuencia del mismo es semestral. No obstante, los contratistas de Estudios y Diseños e Interventoria se encuentran subsanando pendientes y adelantando la gestión documental pertinente para el recibo a satisfacción, en atención a que el 30 de marzo finalizó el plazo contractual. </t>
  </si>
  <si>
    <t>Realizar el seguimiento y control sobre la ejecución contractual de los contratos de Interventoría, o en los temas que aplique a los contratos de Obra, dirigido a verificar el cumplimiento de las condiciones pactadas en los mismos en términos de plazos, calidades, cantidades y adecuada ejecución de los recursos.</t>
  </si>
  <si>
    <t xml:space="preserve">M2 construidos </t>
  </si>
  <si>
    <t>Se realizó el debido el seguimiento y control sobre la ejecución contractual de las Interventorías y en los temas en que hubo lugar a los contratos de Obra, lo cual permitió que a 31 de marzo se reporten 10250,28 m2 de espacio publico construido, dando cumplimiento a la meta en un 23,07%.</t>
  </si>
  <si>
    <t>Proyectar y suscribir el Acta de Liquidación o Acto Administrativo de Liquidación Unilateral de los contratos, según corresponda.</t>
  </si>
  <si>
    <t>Actas de liquidación o Actos administrativos de liquidación</t>
  </si>
  <si>
    <t xml:space="preserve">Medir la eficacia de la supervisión y del equipo de liquidaciones </t>
  </si>
  <si>
    <t>Para el periodo de reporte no se presenta medición del indicador, teniendo en cuenta que la frecuencia del mismo es semestral. No obstante, se avanza en la proyeccion de las actas de liquidación de los contratos 627 de 2017, 1125 y 1142 de 2020.</t>
  </si>
  <si>
    <t>Realizar el seguimiento y control a la estabilidad y sostenibilidad de las obras ejecutadas por la DMB</t>
  </si>
  <si>
    <t xml:space="preserve">Seguimientos de estabilidad y sostenibilidad de las obra </t>
  </si>
  <si>
    <t xml:space="preserve">Medir el cumplimiento de las actividades desarrolladas en el marco del procedimiento de estabilidad y sostenibilidad de las obras </t>
  </si>
  <si>
    <t xml:space="preserve">Para el periodo de reporte no se presenta medición del indicador, teniendo en cuenta que la frecuencia del mismo es semestral. No obstante, durante el periodo de reporte se realizó el seguimiento en estabilidad a 6 contratos, los cuales son: 592 de 2015, 605 de 2015, 584 de 2016, 597 de 2016, 519 de 2017, 518 de 2017 </t>
  </si>
  <si>
    <t>Servicio al Ciudadano</t>
  </si>
  <si>
    <t>Diseñar e implementar una campaña  de divulgación sobre la implementación de la estrategia  de gratuidad de los trámites y servicios que ofrece la CVP.</t>
  </si>
  <si>
    <t>Diseñar e implementar la Campaña de divulgación</t>
  </si>
  <si>
    <t>Diseñar e implementar las actividades necesarias para la campaña de divulgación en la  implementación de la estrategia sobre la gratuidad de los trámites y servicios que ofrece la CVP.</t>
  </si>
  <si>
    <t>(No. de actividades cumplidas / No. de actividades programadas) x 100</t>
  </si>
  <si>
    <t>Se llevó a cabo una reunión con la Oficina Asesora de Comunicaciones el día  24 de febrero del 2022, con la finalidad  de establecer y ejecutar la estrategia de comunicaciones para el proceso de Servicio al Ciudadano, en  la cual tiene un componente que trata  sobre la gratuidad de los servicios.  En dicha reunión se definió la estrategia y  las piezas que a nivel interno y externo se requieren para comunicar los distintos mensajes y anuncios informativos.
Se divulgó por medio de pantallas digitales, portal web, correos instirucionales el mensaje sobre la gratuidad de los trámites y servicios ofertados por la CVP.</t>
  </si>
  <si>
    <t xml:space="preserve">Diseñar e implementar capsulas informativas a nivel interno promoviendo el uso del lenguaje claro y comprensible </t>
  </si>
  <si>
    <t>Diseñar e implementar capsulas informativas</t>
  </si>
  <si>
    <t>Garantizar la claridad, utilidad, accesibilidad, oportunidad​d y coherencia de la información que se le ofrece a la ciudadanía</t>
  </si>
  <si>
    <t>(No. de capsulas cumplidas / No. de capsulas programadas) x 100</t>
  </si>
  <si>
    <t>Se llevó a cabo una reunión con la Oficina Asesora de Comunicaciones el día  24 de febrero del 2022, con la finalidad  de establecer y ejecutar la estrategia de comunicaciones para el proceso de Servicio al Ciudadano, en  la cual tiene un componente que trata sobre la elaboración de capsulas informativas a nivel interno promoviendo el uso del lenguaje claro y comprensible. Dichas capsulas se empezaran a elaborar y la emisión se tiene estimada para  abril  o mayo de la actual vigencia.</t>
  </si>
  <si>
    <t>Realizar seguimiento y dar cumplimiento a las acciones establecidas en los Planes de Mejoramiento del proceso de servicio al ciudadano</t>
  </si>
  <si>
    <t>Durante el presente corte se realizo el seguimiento al Plan de Mejoramiento Interno con el fin de realizar el cierre oportuno de las acciones del proceso enmarcadas en los planes de mejoramiento</t>
  </si>
  <si>
    <t>Sensibilizar a los servidores públicos y a los contratistas de la entidad  en lenguaje de señas, con el fin de prestar un servicio más eficiente teniendo en cuenta la inclusión social de la población con discapacidad auditiva.</t>
  </si>
  <si>
    <t>Sensibilizaciones de lenguaje de señas</t>
  </si>
  <si>
    <t>Prestar un servicio inclusivo a la población con discapacidad auditiva</t>
  </si>
  <si>
    <t>(No. de sensibilizaciones realizadas / No. de sensibilizaciones programadas) x 100</t>
  </si>
  <si>
    <t>El día 31 de enero se realizó sensibilización sobre lenguaje de señas en la cual se trataron los siguientes temas:
1-  Marco Legal y regulación para accesibilidad.
2- Aprendamos sobre discapacidad.
3-  Ajustes Razonables.
4- Diagnostico Señas básicas de atención al ciudadano sordo.</t>
  </si>
  <si>
    <t>Evaluar el grado de satisfacción de los usuarios sobre los servicios prestados por la Caja de la Vivienda Popular.</t>
  </si>
  <si>
    <t>Grado de satisfacción de los usuarios</t>
  </si>
  <si>
    <t>Medir el nivel de satisfacción de las necesidades y expectativas de los Usuarios y Ciudadanos frente a los servicios que le brinda la CVP.</t>
  </si>
  <si>
    <t>Se aplicó el instrumento de medición evaluando el grado de satisfacción de la ciudadanía  de manera presencial a los ciudadanos que son beneficiarios de los procesos misionales de la Entidad, aplicando un total de 120 encuestas las cuales se distribuyeron por dependencia de la siguiente manera:  
-Dirección de Reasentamientos 40 encuestas
-Dirección de Mejoramiento de Vivienda 40 encuestas
-Dirección de Urbanizaciones y  Titula ción 40 encuestas.
De igual manera se proceso la información, se suscribio el primer informe bimestral de la vigencia y se divulgo a nivel externo e interno, socialiandolo con los procesos misionales y solicitando la información por aspecto especifico que desean medir en el segundo informe bimestral que se envuentra en ejecución.
Durante marzo de la actual vigencia  se aplicaron 52 encuestas para el segundo informe  de medición del grado de satisfacción de la ciudadanía discriminadas de la siguiente manera:
-Dirección de Reasentamientos 30 encuestas.
-Dirección de Mejoramiento de Vivienda 15 encuestas.
-Dirección de Urbanizaciones y Titulación 7 encuestas.</t>
  </si>
  <si>
    <t>Realizar seguimiento y control a las PQRSD que ingresan la entidad</t>
  </si>
  <si>
    <t>Oportunidad a las respuestas a las PQRSD</t>
  </si>
  <si>
    <t>Seguimiento y control a las PQRSD</t>
  </si>
  <si>
    <t>(No. de seguimientos realizados / No. de seguimientos programados) x 100</t>
  </si>
  <si>
    <t>Se realizó seguimiento y control a las PQRSD que ingresan la entidad por medio  información consolidada a través del Mecanismo denominado Alarmas Tempranas, con los requerimientos que tienen las dependencias de Caja de la Vivienda Popular, como método de prevención para el cierre de los requerimientos dentro del tiempo y términos legales. Este reporte se envía dependencia por dependencia, al responsable directo y a su vez al usuario funcional del Sistema Distrital de Quejas y Soluciones - Bogotá Te Escucha (SDQS), los días 14 de enero , 28 de enero , 11 de febrero, 25 de febrero, 11 de marzo del y 25 de marzo del 2022. 
Adicionalmente se promovieron, implementaron y realizaron acciones de mejora continua, entre estas se destacan las mesas de seguimiento a las PQRSD, las cuales se realizaron los días 5 de enero, 19 de enero, 2 de febrero, 16 de febrero, 2 de marzo, 16 de marzo y 30 de marzo del 2022. efectuando un control y seguimiento para dar cumplimiento a la entrega de las respuestas en términos de oportunidad.</t>
  </si>
  <si>
    <t xml:space="preserve">Proceso de urbanizaciones y titulacion </t>
  </si>
  <si>
    <t>Directora de urbanizaciones y titulacion</t>
  </si>
  <si>
    <t>Realizar el acompañamiento técnico, jurídico y social a las familias asentadas en predios públicos o privados, ocupados ilegalmente, con el fin de lograr la obtención del título de propiedad, cumpliendo
los requisitos exigidos en la ley; así mismo, concretar la entrega de zonas de cesión obligatorias y el cierre de los proyectos constructivos y de urbanismo para vivienda VIP</t>
  </si>
  <si>
    <t>n/a</t>
  </si>
  <si>
    <t>Realizar la titulacion de 600 predios</t>
  </si>
  <si>
    <t>Predios titulados</t>
  </si>
  <si>
    <t>Medir el nivel de cumplimiento de los predios titulados</t>
  </si>
  <si>
    <t>No. predios titulados / No. predios planeados para titular</t>
  </si>
  <si>
    <t xml:space="preserve">Con corte al 31 de marzo de 2022 se obtuvieron 280 títulos gracias al acompañamiento técnico, jurídico y social, en los mecanismos de titulación. Esto permitió que las familias accedieran a los beneficios de una ciudad legal, reconocimiento del predio, inversión realizada y la seguridad de permanencia.  
Durante el proceso, se han realizado las siguientes actividades que permiten el logro del objetivo:
Se recibió documentación (238) de los predios susceptibles de titulación, remitida a gestión documental para la creación del expediente; caracterizar a la población e ingresar la información en el aplicativo SIMA (2140)  validar la información (522) en fonvivienda; elaborar certificado plano con las características del predio (255); expedir viabilidad técnica (255); verificar el cumplimiento de requisitos y expedir viabilidad jurídica (267);registrar la resolución ante la oficina de instrumentos públicos (280); notificar resoluciones (159). 
</t>
  </si>
  <si>
    <t>Realizar la entrega de 1 zona de cesion</t>
  </si>
  <si>
    <t>Zonas de cesion entregadas</t>
  </si>
  <si>
    <t xml:space="preserve">Medir el nivel de cumplimiento de entrega de zonas de cesion </t>
  </si>
  <si>
    <t>No. de zonas de cesion entregadas / No.de zonas de cesion planeadas para entrega</t>
  </si>
  <si>
    <t xml:space="preserve">En el presente corte no se ha programado entrega de Zonas de Cesión, la fase de escrituración está programada para el mes de diciembre. 
Se han realizado 9 mesas de trabajo para lograr la entrega de Zonas de Cesión en la fecha establecida:
1. Mesa de trabajo presencial CVP -DUT con el fin de realizar la verificación y actualización de la información referente a la entrega de las áreas Zonas de Cesión de los diferentes desarrollos de la entidad. Se han realiza levantamientos topográficos de los desarrollos Lomas II Pijaos, Veraguas y Modelo Norte, actualización informe del desarrollo Calvo Sur y de la información del proceso de entrega de zonas de cesión del desarrollo Caracol, se determina el cumplimiento de las acciones a lugar para Lomas II en relación con las mesas de trabajo y su presentación ante la SDP- POT.
2. Se solicita Informe actualizado y detallado del desarrollo Lomas II Pijaos, se envía al DADEP la información recopilada de Lomas II Pijaos, se solicita aplicación del Art. 144 del POT de Bogotá, se propone mesa de trabajo para su verificación y posible aplicación a los diferentes desarrollos de la entidad que se encuentran dentro de las mismas condiciones urbanísticas.
3. En mesa de trabajo en la Dirección Jurídica de la entidad sobre Modelo Norte - ACCIÓN POPULAR-se inicia la recopilación y actualización de la información para los temas Salón Comunal y Biblioteca.
5. En mesa de trabajo en oficina DUT en el marco de la información actualizada de Lomas II Pijaos, Veraguas y Modelo Norte se establecen las posibilidades de entrega de áreas de cesión, mediante los mecanismos de Sustitución y/o Compensación.
6. En mesa de trabajo con el DADEP, alcaldía local de Rafael Uribe y Secretaria Jurídica Distrital y CVP; el DADEP informa, que los mecanismos propuestos por la CVP y contenidos en el Artículo 144 del POT para Bogotá, “Proceso de modificación de planos urbanísticos y aplicación de los mecanismos de SUSTITUCIÓN Y/O COMPENSACIÓN”, se encuentran en REGLAMENTACIÓN, por lo que solo hasta mediados de agosto se tendría la posible reglamentación y modificación del Decreto 845 de 2019. La Reglamentación y actualización del Decreto 845 de 2019 aplicaría para todos y cada uno de los desarrollos inconclusos de la CVP, para la debida entrega de las áreas de cesión.
7. Por la imposibilidad de dar continuidad a los procesos de entrega de las áreas de cesión ante el DADEP, por la necesidad del DADEP de Reglamentar los diferentes procesos, la CVP estudia la posibilidad de intervenir el desarrollo el Caracol, de la Localidad de Kennedy para formular una posible entrega de las áreas de cesión sin que se tenga que aplicar la implementación del Artículo 144 del POT.
8. Se solicita al DADEP el recibo parcial de las áreas de cesión del desarrollo Caracol, Orfeo Salida 202213000053321, la DUT, solicita a la Dirección de Barrios intervención con obras de urbanismo (Andenes) faltantes en el desarrollo para un correcto recibo, Dentro de la solicitud de recibo se plantea la posibilidad de que el DADEP verifique la entrega de las zonas verdes y parques de manera parcial sin incluir el Parque N.º 3, actualmente invadido por más de 70 familias.
9. En mesa de trabajo el DADEP, establece su acompañamiento al proceso de entrega de las áreas de cesión, a partir de las propuestas que establezca la CVP y la Alcaldía Local, en el marco de la definición de las tipologías de invasión determinado en los planos y las acciones jurídicas en las que la Alcaldía intervenga, una vez se determine el área final de una posible propuesta el DADEP determinará la aplicación del Artículo 144 del POT. 
</t>
  </si>
  <si>
    <t>Realizar la entrega del 504 unidades habitacionales  del proyecto constructivo Arboleda Santa Teresita</t>
  </si>
  <si>
    <t>Unidades habitacionales entregadas</t>
  </si>
  <si>
    <t xml:space="preserve">Medir el nivel de cumplimiento de las actividades para el cierre del proyecto </t>
  </si>
  <si>
    <t xml:space="preserve">No. de unidades habitacionales entregadas/ No.de unidades habitacionales planeadas para entrega </t>
  </si>
  <si>
    <t xml:space="preserve">Se identificó la afectación de los muros de pantalla de los edificios correspondientes a las torres de apartamentos que comprenden 132 unidades habitacionales del proyecto Arboleda Santa Teresita Sector 2. El muro M10 el cual falló por volcamiento y el material que retenía pasó a convertirse en una carga lateral sobre los muros pantalla; por lo anterior, se requiere el retiro del material de relleno del interior de los apartamentos, la reconstrucción del muro de contención y la conformación del talud. 
Por lo anterior fué necesario reprogramar la meta para el mes de diciembre de 2022, con la entrega de 504 unidades habitacionales del proyecto Arboleda Santa Teresita sector 1, esto equivale a un 52% de la meta. 
Para el presente corte el proyecto se encuentra con el 93,33% de y para lograr el cumplimiento de la meta, en el presente corte se han realizado las siguientes actividades 
Entrega de 79 viviendas del sector II a los beneficiarios; para dar cierre a los contratos de obra ejecutados, se adelantó la liquidación de los contratos de obra CPS-PCVN-3-1-30589-065 y CPS-PCVN-3-1-30589-067; se realizó la solicitud de conexión de medidores definitivo ante la EAAB, y la revisión de redes sanitarias construidas; se viene adelantado el inventario físico y presupuesto de obras faltantes, dentro de las actividades necesarias para la estructuración del proceso de contratación de las obras encaminadas a la entrega de 504 unidades habitacionales del Sector I del proyecto; se adelantaron las visitas de inspección RETIE, para los apartamentos ubicados en el Sector I dando como resultado el visto bueno de las 504 unidades habitacionales. </t>
  </si>
  <si>
    <t>Realizar el seguimiento de hallazgos en auditorias de la Contralorrìa</t>
  </si>
  <si>
    <t>Plan de mejoramiento</t>
  </si>
  <si>
    <t>Asegurar que las no conformidades abiertas se cierren en corto tiempo</t>
  </si>
  <si>
    <t xml:space="preserve">Una vez realizado el seguimiento al cumplimiento de las acciones, para el cierre de los hallazgos encontrados en las auditorías realizadas por la Contraloría. Fueron evaluadas  como cumplidas, por parte de control interno,  las siguientes 8 acciones que estaban programadas para el mes de septiembre:  3.3.1.1.1, 3.3.1.1.2, 3.3.1.2.1.1 , 3.3.1.4.1.3.6, 3.3.1.4.1.3.7,3.3.4.5.4.2, 3.3.4.7 y 3.3.1.3, programada para el mes de diciembre. 
Quedan 5 acciones para cerrar para el mes de septiembre de las cuales se ha avanzado en los siguiente: se está consolidando la información financiera para la presentación de los informes relacionados con los hallazgos 3.3.1.4.1.3.2, 3.3.1.4.1.3.1, 3.3.1.4.1.3.3, 3.3.1.4.1.3.4.  Se ha presentado como evidencia los extractos financieros sin embargo estos se deben seguir solicitando al hábitat, la fecha de terminación es el 22 de julio de 2022 para el hallazgo 3.3.1.4.1.3.5.  
En cuanto a las 13 acciones programadas para el mes de diciembre, se informa que en este momento 12 siguen en curso y se encontró lo siguiente: Hallazgos  3.3.1.1, 3.3.1.10, 3.3.1.2, están relacionados con el Manual Fiduciario , el cual se encuentra en revisión y actualización para la posterior socialización del mismo; acción No 173, hallazgo 3.3.1.3, presenta un 17 % de eficacia y se recomienda atender las observaciones de CI; 3.3.1.4 presenta un 10% de eficacia y se recomienda atender las observaciones de CI; para las acciones, 3.3.1.5, 3.3.1.6, 3.3.1.7, 3.3.1.8, 3.3.1.9, 3.3.2.1, 3.3.2.2 no se ha presentado evidencia a control interno porque se está consolidando la información en la DUT, al igual que se está programando las fechas y temas de las respectivas socializaciones. 
</t>
  </si>
  <si>
    <t>Participación Ciudadana y Rendición de Cuentas</t>
  </si>
  <si>
    <t xml:space="preserve">Realizar el seguimiento trimestral del Plan de Acción de Participación Ciudadana  a través de la solicitud, recolección, consolidación y publicación de los reportes relacionados con las actividades de participación y rendición de cuentas proyectadas para la vigencia.  </t>
  </si>
  <si>
    <t>Seguimiento al Plan de Acción de Participación Ciudadana</t>
  </si>
  <si>
    <t xml:space="preserve">Realizar el seguimiento periódico y visibilizar las actividades de participación ciudadana y rendición de cuentas proyectadas por los procesos en el Plan de Acción de Participación Ciudadana , e  identificar posibilidades de coordinación y de mejora en la construcción de relación de confianza  con grupos de valor y la ciudadanía en general. </t>
  </si>
  <si>
    <t>No. de Seguimientos al Plan de Acción de Participación Ciudadana</t>
  </si>
  <si>
    <t>OFICINA ASESORA DE PLANEACIÓN</t>
  </si>
  <si>
    <t>0'%</t>
  </si>
  <si>
    <t xml:space="preserve">Medición de cumplimiento trimestral de actividades proyectadas en el Plan de Acción de Participación Ciudadana </t>
  </si>
  <si>
    <t>Realizar una medición trimestral de cumplimiento de las  actividades de participación ciudadana y rendición de cuentas proyectadas en el Plan de Acción de Participación Ciudadana para cada vigencia, fortalecer la planeación, desarrollo y visibilidad de las mismas para garantizar el ejercicio del derecho ciudadano a la participación y generar confianza  con grupos de valor y la ciudadanía en genera</t>
  </si>
  <si>
    <t xml:space="preserve">No. de actividades  ejecutadas  por trimestre en el Plan de Acción de Participación Ciudadana /No de Actividades Proyectadas por trimestre en el Plan de Acción de Participación Ciudadana  </t>
  </si>
  <si>
    <t>Formular e implementar el Plan Institucional de Gestión Ambiental - PIGA y Plan de Acción del PIGA</t>
  </si>
  <si>
    <t>Formulación del plan de Acción PIGA</t>
  </si>
  <si>
    <t>Dar cumplimiento a la Resolución No. 0242 de 2014</t>
  </si>
  <si>
    <t>Un Plan de Acción PIGA  aprobado por la Secretaria Distrital de Ambiente y Comité de Gestión y Desempeño de la CVP</t>
  </si>
  <si>
    <t>Realizar seguimiento al Plan Institucional de Gestión Ambiental -
PIGA y Plan de Acción del PIGA</t>
  </si>
  <si>
    <t>Seguimiento al cumplimiento de las actividades formuladas en el Plan de Acción PIGA</t>
  </si>
  <si>
    <t>Medir el cumplimiento de las actividades propuestas en el Plan de Acción PIGA  - Vigencia 2022</t>
  </si>
  <si>
    <t>(Número de actividades ejecutadas en el Plan de Acción PIGA/Número de actividades programadas en el Plan de Acción PIGA)*100</t>
  </si>
  <si>
    <r>
      <rPr>
        <b/>
        <sz val="10"/>
        <rFont val="Arial"/>
        <family val="2"/>
      </rPr>
      <t>En cumplimiento a las actividades establecidas en el Plan de Acción PIGA 2022, Se ejecutaron para el presente trimestre las siguientes actividades:</t>
    </r>
    <r>
      <rPr>
        <sz val="10"/>
        <rFont val="Arial"/>
        <family val="2"/>
      </rPr>
      <t xml:space="preserve">
• Se elaboró el cronograma de seguimiento al Plan de Acción PIGA 2022 aprobado por la Secretaría Distrital de Ambiente y el Comité de gestión y Desempeño de la CVP en el mes de diciembre de 2021.
• Se realizó el registro de consumo de energía y agua en la CVP.
• Registro de población (Visitantes, usuarios, funcionarios, contratistas, vigilancia y Servicios Generales).
• Se realizó el registro de residuos aprovechables generados en la CVP; para este primer trimestre se registró 1250 kg de residuos generados clasificados así: Papel 310 Kg, cartón 431 kg, plástico 242 kg, vidrio 246 kg y metal 21 kg.
• Se realizó el registro de residuos NO aprovechables generados en la CVP; para este primer trimestre se registró 662 kg.
• Se realizó el registro de RESPEL y RAEES generados en la CVP; para este primer trimestre se registró 21,20 kg.
• Se realizó el registro de consumo de papel; para este trimestre se tuvo un consumo de 230 remas
• Se realizó reporte de RCD de los PINES de obra No. 20411, 20355, 14662 en la plataforma web de RCD de la SDA.
• Se registra información de PG RCD de las obras de mejoramiento del Plan Terrazas y se realiza la creación de PIN de RCD 21081, en la plataforma web de RCD de la SDA.
• Se realizó el registro de biciusuarios; para este primer trimestre re conto con el registro de 52 servidores haciendo uso de la bicicleta como su medio de transporte al trabajo.
• Se realizó sensibilización programas PIGA y divulgación de la Política Ambiental de la CVP a todos los funcionarios y servidores de la CVP.
• Se realizaron campañas de uso eficiente del agua, uso eficiente de energía, uso eficiente del papel y usos responsable de los recursos naturales en nuestra entidad.
• Se desarrolló la actividad “Día de la Escalera” como insumo al cumplimiento de las actividades programadas en el Plan de Acción PIGA 2022.
• Se realizó reporte de RESPEL generado en la CVP durante la vigencia 2021 ante IDEAM en cumplimiento de la normativa.
• Se realizaron las Inspecciones ambientales a puntos ecológicos, luminarias, puntos de agua, riesgo eléctrico y puestos de trabajo (Equipos de oficina y otros elementos eléctricos) y se generaron los respectivos informes.
</t>
    </r>
    <r>
      <rPr>
        <b/>
        <sz val="10"/>
        <rFont val="Arial"/>
        <family val="2"/>
      </rPr>
      <t>Se elaboraron los siguientes informes, en cumplimiento de la normatividad y otras accio</t>
    </r>
    <r>
      <rPr>
        <sz val="10"/>
        <rFont val="Arial"/>
        <family val="2"/>
      </rPr>
      <t>nes PIGA:
• Se reportó el seguimiento a la gestión del PIGA del 4to trimestre de 2021 en la herramienta de gestión.
• Se elaboró y se validó en herramienta STORM USER los informes de seguimiento y verificación del Plan de acción Plan de Acción PIGA 2021 y se reportaron en la plataforma STORM WEB de la SDA en cumplimiento del Art. 20 de la res. 242 de 2014.
• Se elaboró y se validó en herramienta STORM USER el informe de Huella de Carbono institucional de la vigencia 2021 y se reportó en la plataforma STORM WEB de la SDA en cumplimiento del Art. 20 de la res. 242 de 2014.
• Se presentó a la UAESP los informes de residuos ordinarios correspondiente al 4to trimestre y segundo semestre vigencia 2021, en cumplimiento al Decreto 400 de 2004 “Por el cual se impulsa el aprovechamiento eficiente de los residuos sólidos producidos en las entidades distritales”.
• Se elaboró informe de consumo de energía en la CVP correspondiente al segundo semestre de la vigencia 2021.
• Se elaboró informe de consumo de agua en la CVP correspondiente al segundo semestre de la vigencia 2021.
• Se elaboró informe de consumo de papel en la CVP correspondiente a la vigencia 2021.
• Se elaboró el informe de austeridad correspondiente al 4to trimestre y se remitió a la Oficina de Control Interno mediante memorando 2022113000008153.</t>
    </r>
  </si>
  <si>
    <t>Fecha de formulación y/o modificación:  30/01/2022</t>
  </si>
  <si>
    <t>Fecha de formulación y/o modificación: 30/01/2022</t>
  </si>
  <si>
    <t xml:space="preserve">Dentro del seguimiento al indicador que mide los avances trimestrales de las actividades de participación ciudadana y control social realizadas por las direcciones misionales y los procesos de apoyo para el primer trimestre de 2022 se encuentra un porcentaje de cumplimiento de 231% con respecto a lo proyectado anual. El porcentaje de cumplimiento de actividades con respecto a  lo proyectado para el trimestre es 653 %. Este indicador refleja un  viraje directivo en la proyección de objetivos en cabeza de direcciones misionales que generó que se incrementara el número de actividades en algunos ámbitos del Plan de Acción de Participación Ciudadana y Control Social 2022. </t>
  </si>
  <si>
    <t>No se tienen programadas actividades para este trimestre, teniendo en cuenta que la gestión de anteproyecto de presupuesto se inicia en el segundo sementre de cada vigencia</t>
  </si>
  <si>
    <t>En esta actividad se reporta o publica mes vencido, se realizó reporte y solicitud de publicación de PAGI, PAA, informe plurianual y FUSS a 31 de diciembre de 2021, 31 de enero de 2022 y 28 de febrero de 2022.</t>
  </si>
  <si>
    <t>Se asiste a la reunión de socialización del plan de acción sectorial el día 01 de marzo, se recibe el plan y se emiten las observaciones, además se solicita  el estado de la información a la fecha para iniciar las actividades de la vigencia.</t>
  </si>
  <si>
    <t>Directora Mejoramiento de Barrios</t>
  </si>
  <si>
    <t>d) Prevenir la contaminación, mitigación y/o compensación de los impactos
ambientales</t>
  </si>
  <si>
    <t>f) Mejorar las condiciones de trabajo, el clima laboral y el bienestar de los servidores de la entidad.</t>
  </si>
  <si>
    <t xml:space="preserve">b) Proteger la confidencialidad, integridad, disponibilidad y autenticidad de los
activos de información.
</t>
  </si>
  <si>
    <t>1. Contribuir e incidir en los procesos de ocupación y urbanización
ordenada del territorio para salvaguardar la vida de la población de los
estratos 1 y 2 de Bogotá Región localizados en predios de alto riesgo no
mitigable, garantizando el acceso a viviendas seguras y asequibles; y
acompañar procesos de reasentamiento que forjen comunidades
resilientes, sostenibles e incluyentes.</t>
  </si>
  <si>
    <t>a)  Dirigir y ejecutar sus actividades, operaciones y/o actuaciones, así como la
administración de la información y de los recursos, acatando los principios
de eficacia, eficiencia y efectividad, aplicando normas, procedimientos y
mecanismos de seguimiento y evaluación para el mejoramiento de la
gestión</t>
  </si>
  <si>
    <t>4. Reconocer, consolidar y dignificar la vivienda y el hábitat popular
mediante intervenciones de mejoramiento, construcción y asistencia
técnica de calidad, para generar oportunidades, fortalecer las
capacidades ciudadanas, y garantizar la sostenibilidad de los
asentamientos de la población de estratos 1 y 2 de Bogotá y su región</t>
  </si>
  <si>
    <t>a) Dirigir y ejecutar sus actividades, operaciones y/o actuaciones, así como la administración de la información y de los recursos, acatando los principios de eficacia, eficiencia y efectividad, aplicando normas, procedimientos y
mecanismos de seguimiento y evaluación para el mejoramiento de la gestión</t>
  </si>
  <si>
    <t>g) Mejorar el desempeño institucional de la entidad, mediante el seguimiento
efectivo a los riesgos de gestión y corrupción, así como la implementación de las acciones de mitigación</t>
  </si>
  <si>
    <t>Seguimiento y Evaluación al Seguimiento Institucional</t>
  </si>
  <si>
    <t>Seguimiento a las matrices de riesgos de gestión y corrupción</t>
  </si>
  <si>
    <t>Asegurar el seguimiento a las actividades y controles para mitigar los riesgos de corrupción y gestión de la CVP</t>
  </si>
  <si>
    <t>CUATRIMESTRAL</t>
  </si>
  <si>
    <t xml:space="preserve"> a) Dirigir y ejecutar sus actividades, operaciones y/o actuaciones, así como la administración de la información y de los recursos, acatando los principios de eficacia, eficiencia y efectividad, aplicando normas, procedimientos y mecanismos de seguimiento y evaluación para el mejoramiento de la  gestión</t>
  </si>
  <si>
    <t>Politica de Trasparencia, acceso a la información publica y lucha contra la corrupción</t>
  </si>
  <si>
    <t>No.de hallazgos cerrados/ numero de hallazgos planeados para cierre</t>
  </si>
  <si>
    <t xml:space="preserve">Unidad  </t>
  </si>
  <si>
    <t>Unidad</t>
  </si>
  <si>
    <t>5. Diseñar e implementar estrategias de gestión y articulación intra e interinstitucional para realizar transformaciones territoriales integrales y sostenibles, que potencien impactos sociales y ambientales positivos, generen espacios de diálogo abierto y permanente con la ciudadanía, contribuyan a fortalecer el tejido social y el vínculo ciudadano en Bogotá y su región, y consoliden las relaciones de confianza con los usuarios y población objetivo de la entidad, generando productos y servicios acordes con sus necesidades y demandas.</t>
  </si>
  <si>
    <t xml:space="preserve">e) Prevenir los accidentes de trabajo y aparición de enfermedades laborales, a través de la identificación de los peligros, evaluación y valoración de los riesgos, asociados a las actividades de la Entidad, adoptando medidas de control necesarias que promuevan entornos de trabajo seguros y saludables </t>
  </si>
  <si>
    <t>b) Administrar y conservar los documentos de archivo producidos en el ejercicio de su gestión y preservar la memoria institucional.</t>
  </si>
  <si>
    <t>a) Dirigir y ejecutar sus actividades, operaciones y/o actuaciones, así como la administración de la información y de los recursos, acatando los principios de eficacia, eficiencia y efectividad, aplicando normas, procedimientos y 
mecanismos de seguimiento y evaluación para el mejoramiento de la gestión.</t>
  </si>
  <si>
    <t>Compras y Contratación Publica</t>
  </si>
  <si>
    <t>NA</t>
  </si>
  <si>
    <t>De manera periodica se realiza actualización de los contenidos de la Ley 1712 de 2014, los cuales se socializaron por correo electrónico y se realizaron cargas de contenido para actualizar  la página web  y el Botón de Transparencia y se realizaron publicaciones de piezas informativas acerca de la ley de transparencia y las disposiciones que siguen rigiendo en este 2022 debido a la pandemia. 
45 solicitudes durante el mes de ENERO 2022
60 solicitudes durante el mes de FEBRERO 2022
76 solicitudes durante el mes de MARZO 2022
Total solicitudes de publicación recibidas 181 / cantidad de solicitudes tramitadas 181 - durante el primer trimestre 2022.</t>
  </si>
  <si>
    <t>Número de informes actualizados/ Número de informes publicados</t>
  </si>
  <si>
    <t xml:space="preserve"> 
Publicaciones realizadas/
Publicaciones planeadas</t>
  </si>
  <si>
    <t>No. De seguimientos realizados a riesgos de gestión y corrupción / 3 Seguimientos a los mapas de riesgos de gestión y corrupción durante la vigencia*100</t>
  </si>
  <si>
    <t>Directora de Gestión Corporativa y Control Interno Disciplinario.</t>
  </si>
  <si>
    <t>Prevención del Daño Antijurídico y Representación Judicial..</t>
  </si>
  <si>
    <t xml:space="preserve">Para el segundo trimestre de 2022 se giraron $7.951.025.650 que corresponden al 20% del total de reservas constituidas. </t>
  </si>
  <si>
    <t xml:space="preserve">No se tiene meta programada para el periodo de reporte. No obstante, la Dirección de Mejoramiento de Barrios ya recibió los archivos fisicos de los productos elaborados en el marco del contrato de consultoría 415 de 2021 e interventoría 470 de 2021, debidamente firmados y soportados con tarjetas profesionales, de conformidad a lo establecido en el Acta de terminación suscrita el 30 de marzo. Durante el mes de julio se proyectará el acta de recibo a satisfacción de los Estudios y Diseños definitivos. </t>
  </si>
  <si>
    <t>Se realizó el debido seguimiento y control sobre la ejecución contractual de las Interventorías y en los temas en que hubo lugar a los contratos de Obra, lo cual permitió que durante el segundo trimestre se reporten 9827,6 m2 de espacio público construido aportando al cumplimiento de la meta en un 22%, para un total acumulado del 45%.</t>
  </si>
  <si>
    <t xml:space="preserve">Durante el segundo trimestre se realizó el seguimiento y control a la estabilidad y sostenibilidad de obras desarrolladas en el marco de los contratos: 
592 de 2015, 605 de 2015, 584 de 2016, 597 de 2016, 519 de 2017, 518 de 2017, 522 de 2017, 629 de 2017, 601 de 2017, 606 de 2017, 688 de 2017, 690 de 2017, 700 de 2017, 766 de 2018, 582 de 2018, 583 de 2018, 584 de 2018, 691 de 2018 y 623 de 2019
</t>
  </si>
  <si>
    <t>Durante el segundo trimestre se suscribieron las actas de liquidación de los contratos: 
Contrato 1125 de 2020. 
Contrato 1142 de 2020. 
Contrato 627 de 2017.
Contrato 638 de 2017.</t>
  </si>
  <si>
    <t xml:space="preserve">Con corte al 30 de junio se obtuvieron 323 titulos  distibuidos de la siguiente forma. En el mes de abril se reportaron a través del FUSS 111 títulos, de los cuales: 95 fueron a través del mecanismo de cesión a título gratuito, 11 a través de compra venta y 5 a través de transferencia por venta.  Estos procesos se llevaron a cabo en las localidades de Ciudad Bolívar, Bosa y Engativá. 
En el mes de mayo se reportaron a través del FUSS 109 títulos, los cuales fueron a través del mecanismo de cesión a título gratuito. Estos procesos se llevaron a cabo en las localidades de Ciudad Bolívar y Bosa. 
En el mes de junio se reportaron a través del FUSS 103 títulos, de los cuales 88 fueron a través del mecanismo de cesión a título gratuito, 4 a través de compra venta y 11 por el mecanismo de pertenencia.  Estos procesos se llevaron a cabo en las localidades de Ciudad Bolívar, Bosa y Kennedy. 
</t>
  </si>
  <si>
    <t xml:space="preserve">La entrega de zonas de cesión está programada para el mes de diciembre, sin embargo, para el periodo con corte al 30 de junio, dentro de las actividades se han realizado 13 mesas de trabajo, encaminadas al cumplimiento de la meta:
1. CVP con la Alcaldía Local coordina, para definir procedimientos y áreas finales. Esto de acuerdo con las intervenciones jurídicas que se interpongan.
2. DUT con DADEP, acuerda iniciar mesas de trabajo con la Alcaldía Local en aras de verificar el análisis de la información radicada por la CVP. La actividad se realizará en base a las tipologías de invasión determinadas en los planos de levantamiento, definiendo las posibles recuperaciones del espacio público y su mecanismo a implementar.
3. DUT, tema Veraguas y Modelo Norte, en relación a la actualización de la información registrada, con el objetivo de verificar la base catastral de Veraguas para su correspondiente actualización.
4. DUT, verificación de la información Jurídica y catastral de Modelo Norte. Decreto 380 del 12 de febrero de 1.942, sobre barrios Populares Modelos.
5. DUT-COMUNIDAD, se presenta a la comunidad de Veraguas una actualización de la información referente al proceso de levantamiento topográfico y entrega de las áreas de cesión.
6. DUT, se informan de las diferentes alternativas de modificación urbanística de los planos. Proceso de Reglamentación en DADEP. Planteamiento de reunión con Alcaldía Local.
7. DUT, proceso de actualización para entrega parcial de áreas de cesión viales del desarrollo.
8. DUT y la alcaldía local, Verificación del análisis de la información suministrada por la CVP de acuerdo con los compromisos adquiridos en anteriores reuniones.
9. CVP-DUT, Tema Veraguas, ajuste cuadros de áreas, finalidad determinar tipologías de recuperación de áreas de cesión.
10. COMUNIDAD – DUT, Información a la comunidad sobre el estado actual de la entrega de las áreas de cesión del desarrollo.
11. Dirección Jurídica y DUT. Reunión preparatoria para Inspección Judicial Modelo Norte, Análisis de la titularidad de los locales vecinos de la Biblioteca y sus correspondientes usos del suelo iniciales y actuales.
12. DUT, Inicio de proceso de ejecución de obras civiles faltantes (Andenes) para entrega de áreas de cesión (Se identificaron dos líderes comunales, Lote 1 y Lote 2)
13. DUT, 25 y 26 de mayo, con el fin de revisar propuesta de Decreto “Por medio del cual se reglamentan las disposiciones sobre espacio público del Plan de Ordenamiento Territorial de Bogotá D.C.”
14.  DADEP-SDP-CVP, el 1 de junio, con el fin de verificar las actuaciones de la CVP, enmarcadas en el borrador del decreto Plan de Ordenamiento Territorial. 
15. CVP-DUT, el 7 de junio, para la actualización de los procedimientos descritos en la formulación del nuevo decreto planteado con énfasis técnico en el marco de la entrega de las áreas de cesión.
16. DIRECCION GENERAL – DUT, el 14 de junio para la presentación a la Dirección General de la CVP de los nuevos procedimientos incorporados en el borrador de Decreto para entrega de zonas de cesión.   
17. Alcaldía Local-DUT, Lomas Pijaos II el 6 de junio, para la actualización y preparación de la información para reunión citada con el concejo de Bogotá.
18. DUT, el 9 de junio Veraguas, para ajuste de cuadros de áreas e inicio de formulación del plano DESLINDE. 
19. DUT, 17 de junio Veraguas, revisión de las fichas para la ejecución del plano DESLINDE. 
20. DUT, el 28 de junio Veraguas, verificación con los planos de registro catastral del desarrollo para relacionar plano aprobado y levantamientos topográficos.
Adicional a las mesas de trabajo, para el presente corte, también se han realizado visitas técnicas con el fin de avanzar en el cumplimiento de la meta de entrega de zonas de cesión y como se muestra a continuación. 
1-Verificación del plano de levantamiento topográfico de Modelo Norte, se requirió la visita a campo para verificar áreas 
2- En el desarrollo Modelo Norte se realiza la verificación de construcciones en Salón Comunal y Jardín Infantil.
3. En el desarrollo, Veraguas, Jorge Gaitán cortes, se realiza reunión en terreno para verificar y actualizar información de la realidad actual del desarrollo urbanístico y su posible modificación, Planteamientos de posibles alternativas de entrega con la aplicación de los procedimientos de SUSTITUCIÓN y/o COMPENSACIÓN establecidos en el POT.
4. Inspección Judicial Modelo Norte, Se verificó que en la actualidad el predio Biblioteca se encuentra desocupado y en tenencia de la CVP.
Por otra parte, para el presente corte, se dio la suspensión provisional al decreto 555 de 2021 POT, por demanda admitida en el juzgado quinto administrativo oral del circuito judicial de Bogotá D.C.- sección primera. 
Esto genera una afectación directa a los procesos de entrega de áreas de cesión que se encontraban a la espera de la reglamentación del proceso descrito por el DADEP, se debe esperar el resultado de la demanda para retomar los procesos 
Lo anterior no nos ha detenido en la formulación de los procesos de actualización urbanística de los desarrollos en ejecución, en consideración a la posibilidad de entrega mediante los procesos de Sustitución o Compensación descritos en el POT, y en el Decreto 585 de 2019.
</t>
  </si>
  <si>
    <t xml:space="preserve">Para el presente periodo, se realizó seguimiento a las actividades realizadas por los contratistas, como se muestra a continuación: 
-CONTRATO DE INTERVENTORIA CPS-PCVN-3-130589-064-2020 TAYFER DE COLOMBIA: Se encuentra en etapa de liquidación y se adelanta el proceso de recibo final de las obras. 
-CONTRATO CPS-PCVN-3-1-30589-069-2022, PROYECTAR: inicio en el mes de abril y está encaminado a la atención de reparaciones locativas en el Sector II del proyecto Arboleda Santa Teresita, a la fecha se han atendido 424 solicitudes de reparación. 
También se vienen realizando actividades relacionada con los servicios públicos definitivos:
- El 5 de abril de 2022 se radico carta de compromiso con la, bajo las condiciones establecidas en el formato de aprobación de solicitud de acometidas definitivas.
-El 21 de abril de 2022 mediante radicación electrónica N° E-2022-10030325 se entregó a la EAAB, la factura paga, correspondiente al cobro de 396 medidores para el sector II del proyecto Arboleda Santa Teresita.
-El 28 de abril, se llevó a cabo visita por parte de la EAB, se verificaron cumplimiento de compromisos y se entregaron en la obra los primeros 60 medidores de acueducto.
-El 12 de mayo se realizó la instalación de micromedidor de 3” por parte de la EAB, actividad final en la instalación de la acometida definitiva de acueducto para el Sector II y se dió recibo por parte de la EAB de los 396 medidores de acueducto, correspondientes a los apartamentos habilitados del sector II.
Dentro del proceso de incumplimiento que se adelanta a ODDICO, el 29 de abril de 2022 se radico respuesta a la demanda instaurada por ODICCO a la Caja de Vivienda Popular; se radico la demanda de Reconvención de la Caja de Vivienda Popular contra ODICCO; se radico el llamamiento en garantía a la sociedad Seguros Confianza para que en el marco del proceso de respuesta al mismo.
Otras actividades encaminadas a la terminación y entrega de 504 viviendas del sector I, han sido: 
-27 de abril de 2022, se publicó fue en la página WEB de Caja de Vivienda Popular el proceso de convocatoria pública 001 de 2022, cuyo fin es realizar la contratación de las obras para la terminación y entrega de las 23 torres, 504 apartamentos, unidad de tratamiento de basuras del sector I, salón comunal del sector II y la terminación del urbanismo sector I y ejecución de las obras necesarias para la entrega a empresas de servicios públicos y/o entidades del distrito del proyecto arboleda santa teresita.
-Grupo I, ejecución a precios unitarios de las obras tendientes para la terminación y entrega de las 23 torres, 504 apartamentos, unidad de tratamiento de basuras del sector I y salón comunal del sector II, del proyecto Arboleda Santa Teresita, ubicado en la carrera 15 este n° 61 - 50 sur de la ciudad de Bogotá D.C.
-Grupo II, ejecución a precios unitarios de las obras tendientes para la terminación del urbanismo sector I y ejecución de las obras necesarias para la entrega a empresas de servicios públicos y/o entidades del distrito del proyecto Arboleda Santa Teresita, ubicado en la carrera 15 este n° 61 – 50 sur de la ciudad de Bogotá D.C.
El día 01 de junio de 2022, se publicó el informe final de evaluación de proceso de convocatoria pública 001 de 2022, que tiene por objeto “Ejecución a precios unitarios de las obras tendientes para la terminación y entrega de las 23 torres, 504 apartamentos, unidad de tratamiento de basuras del sector I y salón comunal del sector II, del proyecto Arboleda Santa Teresita, ubicado en la carrera 15 este n° 61 - 50 sur de la ciudad de Bogotá D.C, el cual fue adjudicado el pasado 7 de junio de 2022, a la firma DUVANA S.A.S.
El día 3 de junio de 2022, se apertura el proceso de convocatoria pública 002 de 2022, cuyo objeto es la interventoría técnica, administrativa, financiera y legal de las obras tendientes para la terminación del urbanismo sector I y ejecución de las obras necesarias para la entrega a empresas de servicios públicos y/o entidades del distrito del proyecto arboleda Santa Teresita, ubicado en la carrera 15 este n° 61 – 50 sur de la ciudad de Bogotá D.C. La adjudicación del proceso descrito se proyecta para el próximo 1 de julio de 2022.
El día 15 de junio de 2022, se apertura el proceso de convocatoria pública 003 de 2022, cuyo objeto es ejecución a precios unitarios de las obras tendientes para la terminación y entrega de las 23 torres, 504 apartamentos, unidad de tratamiento de basuras del sector I y salón comunal del sector II, del proyecto Arboleda Santa Teresita, ubicado en la carrera 15 este n° 61 - 50 sur de la ciudad de Bogotá D.C.
La adjudicación del proceso descrito se proyecta para el próximo 12 de julio de 2022. 
El día 22 de junio de 2022, se aperturó el proceso de convocatoria pública 004 de 2022, cuyo interventoría técnica, administrativa, financiera y legal de las obras tendientes a la terminación y entrega de las 23 torres, 504 apartamentos, unidad de tratamiento de basuras del sector I y salón comunal del sector II, del proyecto Arboleda Santa Teresita, ubicado en la carrera 15 este n° 61 - 50 sur de la ciudad de Bogotá D.C.
</t>
  </si>
  <si>
    <t xml:space="preserve">Para el presente corte se viene realizando el seguimiento al cumplimiento de las acciones, para el cierre de los hallazgos encontrados en las auditorías realizadas por la Contraloría. De las 25 acciones programadas para cierre en la vigencia, actualmente existen 17 acciones en curso, las otras 8 ya fueron cumplidas y reportadas en el periodo anterior.
Para el mes de septiembre se tiene programado el cierre de los hallazgos 3.3.1.4.1.3.2, 3.3.1.4.1.3.1, 3.3.1.4.1.3.3, 3.3.1.4.1.3.4, las cuales están relacionadas con la presentación de mínimo 3 informes a los comités directivos fiduciarios del seguimiento de las instrucciones financieras. Por parte de los responsables se está consolidando la información financiera para la presentación de los informes. Adicional está el hallazgo No. 3.3.1.4.1.3.5, para el cual se presentaron los extractos solicitados y mediante acta de comité fiduciario No 200 del 17 de junio de 2022 se aprueban los reintegros. 
En cuanto a las acciones programadas para el mes de diciembre, se han realizado las siguientes actividades encaminadas al cumplimiento de la meta propuesta para la presente vigencia: 
Hallazgo No. 3.3.1.3, el 10 de mayo mediante memorando radicado en Orfeo No. 202213000090441 se radica el informe bimestral de seguimiento presupuestal, de gestión y ejecución de los contratos que se desprenden del convenio interadministrativo.  
El 15 de junio mediante radicado en Orfeo No. 202213000127351 la Dirección DUT, solicito a los responsables a cargo de las acciones a continuación las evidencias de las actividades para el cumplimiento de la meta propuesta. Se dio respuesta mediante el radicado en Orfeo No. 202217000148282 del 21 de junio de 2022.  En dicha respuesta se puede evidenciar las actividades realizadas para cumplir con el cierre de los hallazgos, como se muestra a continuación: 
Hallazgo No. 3.3.1.6 A través de las convocatorias públicas, 001, 002 y 003 del 2022 se contará con el contratista que generará el diagnostico especializado necesario. 
Hallazgo No. 3.3.1.7 Se avanzó en reuniones con el equipo que estructura el Plan de Mejora, donde se determinó que las socializaciones deberán realizarse, a aquellas personas que puedan formar parte de los procesos de selección, estructuración o evaluación, y que fueran dadas por técnicos enfocados en estas actividades de la entidad. Se establece que las socializaciones se realizaran de manera bimestral para dar cumplimiento a la meta establecida. 
Hallazgo No. 3.3.1.9 Se expuso en comité técnico fiduciario No 108 del 14 de junio de 2022, la recomendación de modificar y socializar el manual operativo y de contratación derivada de Fideicomiso Fidubogota S.A-Proyecto Construcción Vivienda Nueva 3-1-30589. 
Hallazgos numeros 3.3.1.1, 3.3.1.2 Se presentó como evidencia acta de comité fiduciario No. 108, donde se recomendó la modificación y socialización del Manual Operativo y de Contratación Derivada del Fideicomiso Fidubogota S.A. - Proyecto Construcción Vivienda Nueva 3-1-30589.
Hallazgo No. 3.3.1.10 Se está preparando la información para socializar a las personas involucradas en los procesos de contratación derivados del contrato de fiducia mercantil, en la etapa contractual con énfasis en los requisitos necesarios para la autorización de pago. 
Hallazgo No. 3.3.1.4 Para este hallazgo, se radico el 25 de enero mediante Orfeo No. 202213000007491 donde se solicita a la SDHT la convocatoria de comité de seguimiento – modificación convenio interadministrativo No. 234 de 2014. En reunión de seguimiento, la dirección solicita a los responsables realizar nuevamente las actividades propuestas en la acción para no incurrir en incumplimientos, se debe culminar la acción con el otro si modificatorio.
Hallazgo No. 3.3.1.5 La acción consiste en actualizar y socializar el manual operativo, contable y de contratación derivada, fideicomiso fidubogota s. a, - proyecto construcción de vivienda nueva, con el fin de generar un lineamiento interno frente al seguimiento de las normas ambientales a la interventoría y/o apoyos a la supervisión de los contratos de obra de la dirección de urbanizaciones y titulación. No se presentó avance, por lo cual la DUT, solicita a los responsables presentar avances para el próximo seguimiento. 
Hallazgos números 3.3.1.8, 3.3.2.1, 3.3.2.2 No se presentó avance, por lo cual la DUT, solicita a los responsables presentar avances para el próximo seguimiento.
</t>
  </si>
  <si>
    <t>De manera mensula se ha venido divulgando por medio de pantallas digitales, portal web, correos instirucionales el mensaje sobre la gratuidad de los trámites y servicios ofertados por la CVP, adicionalmente se fijaron avisos en los módulos de atención dispuestos para la atención a la ciudadanía con dicho mensaje.</t>
  </si>
  <si>
    <t>Desde el mes de mayo se  implementan capsulas informativas a nivel interno promoviendo el uso del lenguaje claro y comprensible, por medio de los canales internos promoviendo el uso de lengiaje claro.</t>
  </si>
  <si>
    <t>El día 24 de mayo se realizó sensibilización sobre lenguaje de señas en la cual se trataron los siguientes temas:
1.  Marco Legal y regulación para accesibilidad.
2.  Aprendamos sobre discapacidad.
3.  Cambio en la cultura organizacional.
4.  Acciones de la CVP.
5.  Ajustes Razonables.
6.  Atención accesible.
7.  Señas básicas de atención al ciudadano sordo.</t>
  </si>
  <si>
    <t>Se aplicó el instrumento de medición evaluando el grado de satisfacción de la ciudadanía  de manera presencial y telefónica a los ciudadanos (as) que son beneficiarios de los procesos misionales de la Entidad, aplicando un total de 120 encuestas las cuales se distribuyeron por dependencia de la siguiente manera:  
-Dirección de Reasentamientos 40 encuestas
-Dirección de Mejoramiento de Vivienda 40 encuestas
-Dirección de Urbanizaciones y  Titula ción 40 encuestas.
De igual manera se proceso la información, se suscribio el segundo informe bimestral de la vigencia y se divulgo a nivel externo y interno, socialiandolo con lo procesos misionales y solicitando la información por aspecto especifico que desean medir en el tercer informe bimestral.
Durante mayo y junio de la actual vigencia  se aplicaron 120 encuestas para el tercer  informe de medición del grado de satisfacción de la ciudadanía discriminadas de la siguiente manera:
-Dirección de Reasentamientos 40 encuestas.
-Dirección de Mejoramiento de Vivienda 40 encuestas.
-Dirección de Urbanizaciones y Titulación 40 encuestas.</t>
  </si>
  <si>
    <t>Se realizó seguimiento y control a las PQRSD que ingresan la entidad por medio  información consolidada a través del Mecanismo denominado Alarmas Tempranas, con los requerimientos que tienen las dependencias de Caja de la Vivienda Popular, como método de prevención para el cierre de los requerimientos dentro del tiempo y términos legales. Este reporte se envía dependencia por dependencia, al responsable directo y a su vez al usuario funcional del Sistema Distrital de Quejas y Soluciones - Bogotá Te Escucha (SDQS).
Adicionalmente se promovieron, implementaron y realizaron acciones de mejora continua, entre estas se destacan las mesas de seguimiento a las PQRSD, efectuando un control y seguimiento para dar cumplimiento a la entrega de las respuestas en términos de oportunidad.</t>
  </si>
  <si>
    <t>Durante el presente corte la Dirección de Gestión Corporativa y Control Interno Disciplinario se suscribieron 15 procesos de la siguiente manera:
Selección Abreviada Menor Cuantía: 3
Selección Abreviada Subasta Inversa: 4
Directa: 1
Mínima Cuantía: 3
Selección Abreviada Acuerdo Marco De Precios: 4</t>
  </si>
  <si>
    <t>De manera mensual se realizó el  formato único de seguimiento sectorial del proyecto de inversión 7696 - Fortalecimiento del modelo de gestión institucional y modernización de los sistemas de información de la Caja de la Vivienda Popular</t>
  </si>
  <si>
    <t>Durante el presente corte se realizo el seguimiento al Plan de Mejoramiento Interno y de Contraloría con el fin de realizar el cierre oportuno de las acciones del proceso enmarcadas en los planes de mejoramiento</t>
  </si>
  <si>
    <t>Durante el presente corte el equipo del proceso de Adquisición de bienes y Servicios revisaron 628 contratos de diferente vigencias.
Adicional, se  firmaron y publicaron 122 actas de cierre y se revisaron 17 actas de liquidación.</t>
  </si>
  <si>
    <t xml:space="preserve">En el mes de abril, se realizó la actualización en el Sistema de Información Disciplinario (SID) de ciento once (117) procesos que actualmente se encuentran activos en la dependencia, así:
EN INVESTIGACIÓN DISCIPLINARIA: 61
EN INDAGACIÓN PREVIA: 34
EN JUICIO: 2
EXPEDIENTES ARCHIVADOS PENDIENTE DE EJECUTORIA: 20
Durante el mes de mayo del 2022 se realizó la actualización en el Sistema de Información Disciplinario (SID) de 120 procesos disciplinarios así:                                                                                                                    
EN INVESTIGACIÓN DISCIPLINARIA: 61
EN INDAGACIÓN PREVIA: 34
EN EVALUACION DE QUEJA O INFORME: 3                   
EN JUICIO: 2                                                                                      EXPEDIENTES ARCHIVADOS PENDIENTE DE EJECUTORIA: 20 
Durante el mes de junio del 2022 se realizó la actualización en el Sistema de Información Disciplinario (SID) de 126 procesos disciplinarios así:                                                                                                                        
EN INVESTIGACIÓN DISCIPLINARIA: 61
EN INDAGACIÓN PREVIA: 32
EN EVALUACION DE QUEJA O INFORME: 11                  
EN JUICIO: 2                                                                                      EXPEDIENTES ARCHIVADOS PENDIENTE DE EJECUTORIA: 18                                                                               TRASLADOS A LA PERSONERIA POR PODER PREFERNTE: 2                  
</t>
  </si>
  <si>
    <t xml:space="preserve">En el mes de marzo de 2022 de elaboró la estrategia del Proceso de Gestión de Control Interno Disciplianrio </t>
  </si>
  <si>
    <t xml:space="preserve">La estrategia del Proceso de Gestión de Control Interno Disciplinario fue elaborada y aprobada en el primer semestre del año 2022, a partir del mes de junio se implementaron las siguientes acciones:                                      
OBJETIVO DEL PROCESO: Trámites tendientes a establecer la responsabilidad disciplinaria de los servidores y ex servidores de la Caja de la Vivienda Popular.
ACTIVIDADES:
1. Adelantar el proceso establecido en la Ley 1952 de 2019: Durante el mes de junio se encuentran suspendidos los términos de los procesos disciplinarios de conformidad con la Resolución No. 339 del 27 de mayo de 2022, sin embargo, los profesionales que tienen asignados los procesos han continuado con la evaluación de los expedientes disciplinarios y proyección de los autos respectivos, en total se proyectaron 23 autos disciplinarios.   
2. Actualizar el Sistema de Información Disciplinaria del Distrito Capital CID: en el mes de junio se encuentran actualizados en el CID 126 procesos disciplinarios 
 3. Reporte en el Sistema de Reporte de Actos Procesales OCDI de Personería de Bogotá D.C.: Teniendo en cuanta que mediante Resolución 339 del 27 de mayo de 2022 se encuentran suspendidos los términos del proceso disciplinarios no se han expedidos actos para registrar. 
  4. Herramientas de Gestión (Indicadores de Gestión- Mapa de Riesgo de Gestión, Mapa de Riesgos de Corrupción y Planes de Mejoramiento): Durante el mes de junio se consolida la información para el reporte de los indicadores de gestión.
  5.  Aplicar las herramientas del Proceso de Gestión Documental:  en el primer semestre del 2022 se realizó la trasferencia primaria de una unidad de almacenamiento con 10 carpetas y un CD al archivo central.  Se tiene actualizado el FUID del archivo de gestión. 
OBJETIVO DEL PROCESO: Prevención y sensibilización asuntos disciplinarios.
ACTIVIDADES:
FLASH DISCIPLINARIOS:  el día tres de junio se realizó la publicación del mismo.
</t>
  </si>
  <si>
    <t>En el presente trimestre se han recibido quince (15) informes de servidor público a los cuales se les ha dado el siguiente tramite:
Exp. 012-2022:  se proyecta auto se dio apertura a indagación previa
Exp. 013-2022: se proyecta auto se dio apertura a indagación previa
Exp. 014-2022: se proyecta auto inhibitorio
Exp. 015-2022: se proyecta auto se dio apertura a indagación previa
Exp. 016-2022: se proyecta auto inhibitorio
 Exp. 017-2022: se proyecta auto inhibitorio
Exp. 018-2022: se proyecta auto se dio apertura a indagación previa
Exp. 019-2022: se proyecta auto se dio apertura a indagación previa
Exp. 020-2022: se proyecta auto se dio apertura a indagación previa
Exp. 021-2022: en evaluación 
Exp. 022-2022: en evaluación
Exp. 023-2022:  en evaluación
Exp. 024-2022:  en evaluación
Exp. 025-2022:  en evaluación
Exp. 026-2022:  en evaluación</t>
  </si>
  <si>
    <t>ABRIL:
La Asesoría de Control Interno realizó las siguientes actividades seis (06) con corte al 30 de abril de 2022:
Rendición Cuenta Anual a la Contraloría de Bogotá – SIVICOF. Rendición Cuenta Mensual - Deuda Pública Mensual. Informe Presupuestal a la Personería. Rendición Cuenta Mensual a la Contraloría. Seguimiento Plan Mejoramiento Auditoría Interna y Contraloría Auditoría Evaluación a la Implementación de estándares publicación sede electrónica y web: Resolución 1519 de 2020 Anexo 2,3 y 4.
MAYO:
La Asesoría de Control Interno realizó las siguientes diez (10) actividades con corte al 31 de mayo de 2022:
Rendición Cuenta Mensual a la Contraloría – SIVICOF. Rendición Cuenta Mensual - Deuda Pública Mensual. Informe Presupuestal a la Personería. Auditoría Evaluación a la Implementación de estándares publicación sede electrónica y web: Resolución 1519 de 2020 Anexo 2,3 y 4. Auditoría CVP-CTO-882-2021-Consorcio VIAS MC. Auditoría CVP-CTO-879-2021-Consorcio INGECONSTRUCCIONES 16. Auditoria Servicios Administrativos - Inventarios de Bienes. Seguimiento al contingente judicial (SIPROJ). Seguimiento Mapa de Riesgos de Corrupción- PAAC. Seguimiento Plan Anticorrupción y Atención al Ciudadano -PAAC.
JUNIO:
La Asesoría de Control Interno realizó las siguientes actividades diez (10) con corte al 30 de junio de 2022:
Rendición Cuenta Mensual a la Contraloría – SIVICOF. Rendición Cuenta Mensual - Deuda Pública Mensual. Informe Presupuestal a la Personería. Auditoría Proceso Adquisición de bienes y servicios - Plan de Adquisiciones. Seguimiento a las medidas de Austeridad en el Gasto Público. Seguimiento PAA y Presentación Comité Institucional de Control Interno. Seguimiento Ejecución Física, presupuestal y contractual. Auditoría Fiducia Bogotá - Patrimonio Autónomo (PA) Constructor Patrimonio autónomo derivados (PAD) Proyecto La Casona. Auditoría Fiducia Bogotá - Patrimonio Autónomo (PA) Constructor Patrimonio autónomo derivados (PAD) Manzana 54 y 55. Seguimiento Plan Mejoramiento Auditoría Interna y Contraloría.</t>
  </si>
  <si>
    <t xml:space="preserve">ABRIL:
La Asesoría de Control Interno realizó los siguientes informes de ley cinco (5) con corte al 30 de abril de 2022:
Rendición Cuenta Mensual - Deuda Pública Mensual. Seguimiento Plan Mejoramiento Auditoría Interna y Contraloría. Rendición Cuenta Mensual a la Contraloría. Informe Presupuestal a la Personería. Seguimiento al contingente judicial (SIPROJ).
MAYO:
La Asesoría de Control Interno realizó los siguientes informes de ley cinco (5) con corte al 31 de mayo de 2022:
Rendición Cuenta Mensual - Deuda Pública Mensual. Seguimiento Plan Anticorrupción y Atención al Ciudadano -PAAC. Seguimiento Mapa de Riesgos de Corrupción- PAAC. Rendición Cuenta Mensual a la Contraloría. Informe Presupuestal a la Personería.
JUNIO: 
La Asesoría de Control Interno realizó los siguientes informes de ley siete (7) con corte al 30 de junio de 2022:
Seguimiento a las medidas de Austeridad en el Gasto Público. Seguimiento PAA y Presentación Comité Institucional de Control Interno. Seguimiento Ejecución Física, presupuestal y contractual. Rendición Cuenta Mensual - Deuda Pública Mensual. Seguimiento Plan Mejoramiento Auditoría Interna y Contraloría. Rendición Cuenta Mensual a la Contraloría. Informe Presupuestal a la Personería. </t>
  </si>
  <si>
    <t>ABRIL:
Con corte al 31 de marzo se tenian fecha de cierre 16 acciones del Plan de Mejoramiento Interno, de las cuales se lograron cerrar 12, quedano cuatro (4) acciones de responsabilidad de la Subdirección Administrativa en jecución vencida.
JUNIO:
Con corte al 31 de mayo tenian fecha de cierre 24 acciones del Plan de Mejoramiento Interno, de las cuales se cerraron 17, quedanod siete (7) acciones en ejecución vencida de las cuales seis (6) acciones de responsabilidad de la Subdirección Administrativa y una (1) de responsabilidad de la Oficina TIC, respecto a las desviaciones la Asesoria de Control Interno  realizo reunión con los responsables de las areas responsables y genero memorando de alertas.</t>
  </si>
  <si>
    <t>Durante el trimestre se monitoreó el plan operativo , se describieron las acciones, los resultados y se generaron las alertas pertinentes.  De igual manera en el POA adjunto al FUSS  da cuenta de las actualizaciones que se han debido realizar de conformidad al seguimiento al proyecto.</t>
  </si>
  <si>
    <t>Se mantienen las actividades previstas en el procedimiento de focalización territorial, programadas con el equipo SIG- técnico y social que posibiliten contar con el listado de predios priorizados y la entrega de información a los líderes del territorio para informar acerca del programa. Durante este segundo trimestre se tramitó ante la SDHT,  la solicitud de una nueva priorizaciòn de territorios  para ampliar la intervenciòn del proyecto durante el segundo semestre.</t>
  </si>
  <si>
    <t xml:space="preserve">El equipo de prefactibilidad con el apoyo del equipo SIG, ha generado el flujo de proyectos que se requiere según programación, para la definición de diseños arquitectónicos y estructurales, la aparente reducción en el número entregado durante los meses de abril y mayo obedece a que a partir del mes de abril se reportan solo los que van subiendo al sistema misional, el cual aún requiere de ajustes a incidencias que se presentan en la implementaciòn, sin embargo, es notorio el ajuste en el mes de junio. Al cierre del presente trimestre presenta un avance general del 62% </t>
  </si>
  <si>
    <t>El equipo de factibilidad  ha logrado concluir los diseños arquitectónicos y estructurales  y los ha dejado radicados  para trámite de acto de reconocimiento 336 proyectos con sus respectivos paquetes técnicos.Presenta un avance del 51.69% frene a lo programado para la vigencia 2022 en el presente Plan. Se incluyen 50 adicionales a los incluidos en el FUSS con el fin de poder reemplazar las solicitudes de apoyo técnico reportadas en el 2020.</t>
  </si>
  <si>
    <t>La DMV al 30-06-2022, cerrò con  262 actos de reconocimiento firmados.  Aùn presenta déficit frente a lo programado  debido al cambio de plataforma de la SDH,  sin embargo, con los avances de mayo y junio se proyecta que en julio se podrìa estar  nivelando programaciòn con ejecuciòn.  Presenta un avance frente a lo programado para la vigencia del 43.7%</t>
  </si>
  <si>
    <t>Desde el mes de marzo, se presentaron situaciones de inseguridad en el territorio de Guacamayas que junto con los ajustes en diseños ante la evidencia de una mayor vulnerabilidad fìsica de la vivienda, retrasaron la construcciòn y por ende las entregas.  Si bien se ha avanzado en la aplicaciòn del subsidio de vivienda asignado, se debiò adicionar en tiempo y recursos el contrato de obra para garantizar que el desfase generado por una mayor apropiaciòn en manejo de la estructura pueda ser balanceado con recursos adicionales de la CVP con el fin de garantizar la habitabilidad de las viviendas a entregar.</t>
  </si>
  <si>
    <t>Se continú avanzando con los cuatro grupos de trabajo programados.  
El contratista ha radicado a junio  (4) informes de los cuales tres  (3) se encuentran en revisión y ajustes.</t>
  </si>
  <si>
    <t>Frente a lo programado para la vigencia, el avance  lo supera. Se està revisando la posibilidad de ajustar el Plan de Acciòn de Participaciòn Comunitaria de tal manera que se ajuste a la realidad de los resultados del Plan de Gestiòn Social.</t>
  </si>
  <si>
    <t xml:space="preserve">Se avanza con la actualización de las herramientas de gestión y con los reportes de información a la OAP y C.I. Durante el mes de abril se  registró la estrategia de racionalización para la vigencia 2022, para el OPA “Apoyo técnico para la estructuración de proyectos” y se radicó el nuevo trámite “Reconocimiento de Edificaciones existentes y/o Expedición de Licencias de Construcción o Modificación Licencia de Construcción Vigente en la plataforma SUIT.En junio se completò la informaciòn en la plataforma.
</t>
  </si>
  <si>
    <t>Se mantiene la agenda interna para garantizar el prealistamiento de las auditorias programadas para el 2022. Se nos informó que las programadas para abril serían reprogramadas para los meses subsiguientes.En mayo y junio se adelantan el seguimiento al PDD, la auditoria al convenio 886 del 2021 , la de  protecciòn y reserva de datos y adicionalmente se atiende  el seguimiento administrativo al proyecto desde la Personerìa Distrital.</t>
  </si>
  <si>
    <t xml:space="preserve">Durante el primer cuatrimestre se ha avanzado con las siguientes acciones:
ENERO
83 hogares con procesos de contratación de obra en curso. 
60 Predios con acciones de acompañamiento técnico-social y acciones en respuesta para la reubicación temporal del hogar beneficiario (pago de alquiler temporal, transporte, vigilancia).
FEBRERO
84 Hogares postulados para el trámite de subsidio ante la SDHT .
MARZO
5   Hogares postulados para el trámite de subsidio ante la SDHT.
83 Hogares con anexos técnicos ajustados a las nuevas condiciones -CVP operadora BDM. 
ABRIL.
Durante este mes no se radicaron, se esta gestionando concertadamente con la SDHT, la ampliación del monto del SDVE modalidad construcción progresiva.
MAYO
29 Hogares postulados para el trámite de subsidio ante la SDHT.
261 Acciones de acompañamiento técnico y social a los 60 hogares que se encuentran en ejecución de obras -incluyen las actividades que han debido realizarse para reducir el impacto de la inseguridad en el territorio, así como las dificultades presentadas por los cambios requeridos en la fase de ejecución.
JUNIO
64 Hogares postulados para el trámite de subsidio ante la SDHT.
60 Acompañamientos a los hogares que se encuentran en proceso de construcción.
</t>
  </si>
  <si>
    <t xml:space="preserve">La información se reporta de acuerdo con lo registrado en el seguimiento FUSS, que sirve de soporte para el reporte en SEGPLAN, datos que son enviados a la OAP._x000D_
_x000D_
Para el segundo trimestre se expidieron para las familias 86 resoluciones VUR (Nuevos, ajustes y especie).  Cabe señalar que en junio, hubo suspensión del Decreto 555 de 2021, por lo cual la Dirección de Reasentamientos debió expedir un nuevo acto administrativo para la Reglamentación del Proceso de Reasentamientos. </t>
  </si>
  <si>
    <t>Durante el segundo trimestre se evidencia una ejecucuón del presupuesto del 61%, para la meta de asignación de instrumentos financieros que tiene una apropiación de $18.302 millones de los cuales se tienen ejecutados $11.149 millones</t>
  </si>
  <si>
    <t>Para el segundo trimestre se evidencia la entrega a la OAP del PAPC, Radicado 1202212000067793, con el registro de información de las actividades desarrolladas por el componente Social de la Dirección de Reasentamientos, donde se evidencia el cumplimiento de éste._x000D_
Con relación a la ejecución de actividades del PAAC y matrices de riesgo, de acuerdo con la norma, el segundo seguimiento se realiza en la primera semana de agosto._x000D_
_x000D_
El cumplimiento de la acción está conforme lo establecido, sin ninguna dificultad.</t>
  </si>
  <si>
    <t xml:space="preserve">Para el segundo trimestre se evidencia la entrega a la OAP del normograma actualizado con radicado 1202212000068153 y el seguimiento al Plan de Acción e Indicadores de Gestión con radicado 1202212000068123, con el registro de información de las actividades desarrolladas por lo componentes misionales y administrativos de la Dirección de Reasentamientos, donde se evidencia el cumplimiento de éstos. _x000D_
_x000D_
De acuerdo con el radicado 202211200055593 del 3 de junio de la OCI se evidencia correo electrónico con la entrega de la información y cargue de evidencias de cumplimiento de las acciones de los planes de mejoramiento "Contraloría y por Proceso", el cargue de evidencias se realizó en el servidor 11 en la Carpeta de Planes de Mejoramiento el 10 de junio de 2022, de acuerdo con lo solicitado. </t>
  </si>
  <si>
    <t>En lo corrido del segundo trimestre de la vigencia, la Dirección Jurídica ha expedido 11 conceptos Jurídicos, que han sido publicados en la carpeta servidor 11._x000D_
Para el mes de abril fueron emitidos y publicados un total de 2 conceptos jurídicos_x000D_
Para el mes de mayo fueron emitidos y publicados un total de 4 conceptos jurídicos_x000D_
Para el mes de junio fueron emitidos y publicados un total de 5 conceptos jurídicos</t>
  </si>
  <si>
    <t>En el mes de junio de 2022, se emitió el Acuerdo No. 003 del 7 de junio de 2022, por medio del cual se adoptó el Manual para la formulación e implementación de políticas de Prevención del Daño Antijurídico de la Caja de la Vivienda Popular.</t>
  </si>
  <si>
    <t>En el mes de abril, se asignó y registró 1 proceso ejecutivo y 9 acciones de tutela._x000D_
En el mes de mayo, se asignó y registro 1 proceso de nulidad y restablecimiento del derecho y 5 acciones de tutela _x000D_
En el mes de junio se asignó y registró 1 solicitud de conciliación extrajudicial y 8 acciones de tutela._x000D_
En total, hubo una asignación y registro de 25 procesos judiciales y extrajudiciales</t>
  </si>
  <si>
    <t>PÚBLICO EXTERNO: _x000D_
En los meses de Abril, Mayo y Junio de 2022 hicimos presencia en los siguientes medios de comunicación: _x000D_
1. El Espectador_x000D_
2. Revista Semana_x000D_
3. Nuevo Siglo _x000D_
4. Todelar _x000D_
5. Al día con noticias_x000D_
6, Emisora el Minuto de Dios_x000D_
7. City TV_x000D_
PÚBLICO INTERNO: _x000D_
En el segundo trimestre de 2022 se realizaron los siguientes avances en Comunicación Interna: Se difundió semanalmente el Newsletter con noticias, información importante e invitación a eventos del Distrito, así como información sobre la Transparencia en la CVP.  Se crearon y difundieron campañas internas de la OAC o solicitadas por las oficinas de la entidad._x000D_
Abril: Se enviaron 42 correos, 1 News CVP, 5 actualizaciones de monitores, 5 publicaciones de Intranet y 35 actualizaciones de pantallas. _x000D_
Mayo: Se enviaron 279 correos, 3 News CVP cada miércoles, 12 actualizaciones de monitores, 8 publicaciones de Intranet y 55 actualizaciones de pantallas._x000D_
Junio: Se enviaron 254 correos, 4 News CVP cada miércoles, 8 actualizaciones de monitores, 13 publicaciones de Intranet, y 78 actualizaciones de pantallas.</t>
  </si>
  <si>
    <t xml:space="preserve">En el segundo trimestre de 2022 la Oficina de Control Interno le identificó al proceso de comunicaciones 4 No Conformidades, las cuales 2 ya fueron cerradas y 2 con fecha de cierre para el 31 de octubre 2022. </t>
  </si>
  <si>
    <t xml:space="preserve">En el segundo trimestre de 2022 a través de las redes sociales se compartieron contenido de las diferentes sinergias de la Alcaldía o entidades del sector hábitat, también se implementó una parrilla fría para mover en los momentos donde se genera poco contenido de la entidad_x000D_
Se desarrollaron piezas gráficas y audiovisuales que acompañaron el contenido de lo que se está trabajando armónicamente con los diseñadores para la creación de las piezas.         _x000D_
Se realizó seguimiento del contenido de cada publicación en cada red social (Facebook, Twitter, Instagram y YouTube); actualizando el contenido y mejorando en la técnica de publicación en cada red social. _x000D_
TWITTER:_x000D_
3.400 impresiones por día._x000D_
103.500 impresiones por 30 días_x000D_
105 Clics en el enlace_x000D_
298 Retuits sin comentarios_x000D_
1.100 Me gusta_x000D_
13.390 Seguidores_x000D_
164 Menciones_x000D_
15.900 visitas al perfil_x000D_
122 Tweets_x000D_
103 nuevos seguidores orgánicos_x000D_
Tasa de interacción 3,9 %_x000D_
FACEBOOK: _x000D_
Seguidores: 8.039_x000D_
Alcance de las publicaciones: 4.532_x000D_
Me gusta de la página 6.714_x000D_
Interacciones con las publicaciones 5.351_x000D_
Reproducción de videos 3.203_x000D_
Alcance Historias  1.337_x000D_
62 % mujeres alcanzadas_x000D_
36 % hombres alcanzados  _x000D_
INSTAGRAM:_x000D_
60 % mujeres_x000D_
39.9 % hombres_x000D_
Cuentas Alcanzadas 2.276_x000D_
Interacciones con el contenido 99_x000D_
Publicaciones 11_x000D_
Alcance en Publicaciones 1.650_x000D_
Publicaciones historias 39_x000D_
Alcance historias: 2.948_x000D_
Mujeres 61,2 %_x000D_
Hombres 38,7 %_x000D_
YOUTUBE: _x000D_
2. 6.200 impresiones_x000D_
3. Tasa de clics de las impresiones 7.8 %_x000D_
4. Tipos de fuente de tráfico:_x000D_
*Feed de Shorts 64 %_x000D_
*Busquedas en Youtube 22.6 %_x000D_
*Externas 31.3 %_x000D_
*Funciones de exploración 8.0%_x000D_
5. Principales fuentes externas: _x000D_
* cajaviviendapopular.gov.co 24.9 %_x000D_
*Google Search 16,3%_x000D_
* Caja Vivienda Popular 24.9 %_x000D_
*WhatsApp 12,9 %_x000D_
*Youtube 2.0 %_x000D_
*Facebook 1.7 %_x000D_
6. Área Geográfica: Colombia 78.7 %_x000D_
OTROS  12.3 %_x000D_
*Mujeres 45.3 %_x000D_
*Hombre 54.7 %_x000D_
TIK TOK_x000D_
VIDEOS 6_x000D_
ME GUSTA 357_x000D_
REPRODUCCIONES 2025_x000D_
SEGUIDORES: 89 </t>
  </si>
  <si>
    <t xml:space="preserve">Durante el segundo trimestre de 2022 se realizaron más de 190 productos gráficos y audiovisuales para pantallas, redes sociales y mailing con un promedio de 60 mensual, entre los más destacados están:_x000D_
Campañas: Concurso Madre Multifacética, Semana Ambiental PIGA, Concurso de dibujo día del niño, Flash disciplinario, Obras con trato Social, Semana de la Seguridad TIC, CVP incluyente, Gala de reconocimiento Servidores Públicos, Ser Social, Derechos y deberes._x000D_
Productos periódicos: Buenos Noticias CVP, Resoluciones, Mantenimiento de computadores, Condolencias, Acuerdos de sostenibilidad._x000D_
Todos las campañas y piezas gráficas se encuentran subidas en el Servidor 11._x000D_
</t>
  </si>
  <si>
    <t>De manera periódica se realiza actualización de los contenidos de la Ley 1712 de 2014, los cuales se socializaron por correo electrónico y se realizaron cargas de contenido para actualizar la página web y el botón de transparencia y se realizaron publicaciones de piezas informativas acerca de la ley de transparencia y las disposiciones que siguen rigiendo en este 2022 debido a la pandemia. 
74 solicitudes durante el mes de ABRIL 2022</t>
  </si>
  <si>
    <t>Durante el segundo  trimestre, se expidieron  todas las solicitudes de traslado presupuestal, solicitudes de CRP, CDP, revisiones de ejecución presupuestal e informes a organismos de control.</t>
  </si>
  <si>
    <t>Durante el segundo trimestre se gestionaron todas las solicitudes de pagos radicadas en al Subdirección Financiera, se realizo la reprogramación del PAC de acuerdo  a las solitudes de la direferentes areas Misionales y de apoyo a la Gestión de la CVP, teniendo en cuenta los lineamientos emitidos por la SDH.</t>
  </si>
  <si>
    <t>Durante el segundo trimestre se realizarón todos los pagos de recurso administrado por tesoreria - CVP en los tiempos establecidos en los cronogramas de la SDH.</t>
  </si>
  <si>
    <t xml:space="preserve">Durante el segundo trimestre se tramitaron  todas las respuestas a las solicitudes de  temas de cartera, se enviaron seis expedientes para cobro juridico y se estan adelantando las actividades correspondientes para depuracion contable por Costo - beneficio. </t>
  </si>
  <si>
    <t>Durate el segundo trimestre se emitieron los respectivos estados financieros mensuales y trimestral.</t>
  </si>
  <si>
    <t>Se realiza la publicación de piezas informativas para toda la CVP, apoyados por la Oficina de Comunicaciones, dando a conocer campañas de phishing, malware, rasonware, seguridad eb el puesto de trabajo.
Se realizá una encuesta de conocimientos en seguridad informática y protección de datos
Se adelanta la semana de la Seguridad Informática y Protección de Datos con el eslogan "Ponte la 10 por la Seguridad de la Información"
Se dictan cuatro (4) charlas orientadas a la Seguridad Informática y Protección de Datos Personales</t>
  </si>
  <si>
    <t>Se realiza seguimiento mensual a la disponibilidad de la infraestructura desplegada en la plataforma tecnológica suministrada por la ETB en calidad de servicio.</t>
  </si>
  <si>
    <t>En el mes de mayo se recibe la actualización y se procede a la consolidación. Pendiente de remitir la Información a la Oficina de Planeación.</t>
  </si>
  <si>
    <t>Se atiende reunión de Seguimiento y estado trámites, OPA y consultas, programada por la Oficina Asesora de Planeación.</t>
  </si>
  <si>
    <t>En esta actividad se reporta o publica mes vencido, se realizó reporte y solicitud de publicación de PAGI, PAA, informe plurianual y FUSS a 30 de abril, 31 de mayo y 30 de junio de 2022.</t>
  </si>
  <si>
    <t>Se recibieron las circulares externas DDP-0005de 12 de mayo 2022 y SDH-0004 de 17 de junio de 2022, a partir de las cuales los días  08, 22 y 23 de junio de 2022, se realizaron dentro de la agenda de sesión ordinaria del Comité Directivo del mes, las mesas de trabajo con cada gerente de proyecto para la programación del anteproyecto de presupuesto 2023 y el seguimiento del avance físico y financiero de los proyectos de inversión, entre otros.
- Como apoyo y gestión de las propuestas de anteproyecto de presupuesto presentadas al Director General, la OAP realizó mesas individuales con cada gerente de proyecto los días 14, 15 y 16 de junio.
Sin embargo no se reporta avance cuantitativo, teniendo en cuenta que la matriz y el documento de justificación se presentarán hasta el mes de agosto.</t>
  </si>
  <si>
    <t>En el mes de abril se asiste y apoya la reunión con SDP y las áreas misionales para la creación de la ficha metodológica a ser implementada para la información de la Dirección de Reasentamientos.
Se asistió a reunión de seguimiento sectorial junio 9 y se realizó reunión  junio 10, con los profesionales y directivos de la SDP a cargo del PED en la que se expusieron las características de la CVP y se solicitó se verifique y excluya a la entidad de este componente ya que no aplica de acuerdo con la guía establecida en agosto de 2021 y las características establecidas en MIPG</t>
  </si>
  <si>
    <t>En cumplimiento a las actividades establecidas en el Plan de Acción PIGA 2022, Se ejecutaron para el presente trimestre las siguientes actividades:
Programa de Uso eficiente de agua:
• Se realiza registro y análisis del consumo de agua en la CVP, según los periodos facturados por la empresa prestadora del servicio, para facilitar toma de decisiones frente al objetivo y meta del programa, y se presentó informe sobre el consumo del primer trimestre de este recurso.
• Se publicaron, a través de las carteleras digitales, piezas comunicativas asociadas al uso adecuado del agua dentro y fuera de las instalaciones de la entidad. 
• Se realizaron campañas y jornadas de sensibilización sobre sobre el ahorro y uso eficiente del recurso hídrico, como contribución al fortalecimiento de la cultura ambiental institucional y la protección al ambiente. 
Programa de Uso eficiente de energía:
• Se Realiza registro y análisis del consumo de energía en la CVP, según los periodos facturados por la empresa prestadora del servicio, para facilitar toma de decisiones frente al objetivo y meta del programa, y se presentó informe primer trimestre sobre el consumo de este recurso.
• Se desarrolló la actividad “Día de la Escalera” como insumo al cumplimiento de las actividades programadas en el Plan de Acción PIGA 2022, incentivando el uso de la escalera y así disminuir el uso del ascensor. 
• Se realizaron campañas y jornadas de sensibilización, promoviendo las buenas prácticas frente al uso adecuado de la energía. 
• Se publicaron piezas comunicativas asociadas al uso adecuado de la energía dentro y fuera de las instalaciones de la entidad a través de las carteleras digitales.
Programa de Gestión Integral de Residuos:
• Se verifica el almacenamiento temporal de los residuos y se garantiza la entrega de los residuos sólidos aprovechables generados a la asociación de recicladores ASORETRIUNFO con quienes se tiene convenio de corresponsabilidad vigente, conforme al Decreto 400 de 2004.
• Se realizó campañas para la reducción de plástico de un solo uso en la CVP, a través de piezas gráficas publicadas a través de las carteleras digitales y correos electrónicos. 
• Se realizaron jornadas de sensibilización sobre reducción de plástico, con el fin de desestimular este tipo de residuo en la entidad.
• Se realizó campañas y jornadas de sensibilización sobre la gestión integral de residuos enfocadas a la adecuada segregación de residuos ordinarios y peligrosos generados al interior de la CVP, como contribución al fortalecimiento de la cultura ambiental institucional y la protección al ambiente. 
• A través de memorando 2022113000052823 se solicitó a la dirección de Mejoramiento de Barrios, informar sobre la implementación del Gránulo de Caucho Reciclado GCR en los contratos de obra de mejoramiento integral de barrios con participación ciudadana; información que fue allegada mediante memorando 202211300052823 y remitida a la Secretaria Distrital de Ambiente mediante radicado 202211300140591.
• Se creó carpeta para la actualización de las hojas de seguridad de los RESPEL generados en la entidad como lo son los tóner y cartuchos de impresión, así como las luminarias.
• Se realiza registro y análisis con periodicidad mensual para cada uno de los residuos generados en la entidad, teniendo en cuenta que los residuos que se generan son: Aprovechables (papel, cartón, plástico, vidrio y metal), NO aprovechables y RESPEL (Tóner y luminarias) RAEES (partes de periféricos); lo anterior con el fin de facilitar toma de decisiones frente al objetivo y meta del programa; los datos registrados para el presente trimestre son:
-Residuos Aprovechables: 1190 kg de residuos generados clasificados así: Plástico 184 Kg, vidrio 203 kg, metal 26 kg, Papel 309 Kg y cartón 468 kg.
-Residuos NO aprovechables: 579 Kg.
-Registro de RESPEL y RAEES: 28,85 kg.
• Se verifica el almacenamiento temporal de los residuos sólidos NO aprovechables generados en la entidad y se realiza la entrega a la empresa de aseo distrital prestadora del servicio en el sector (PROMOAMBIENTAL).
• Se verifica el almacenamiento temporal de los RESPEL y RAEES generados en la CVP y se garantiza la entrega de estos residuos a gestores autorizados para la correcta disposición final a través del programa de RECICLATÓN de la SDA.
• Se realizó actualización de información del PG de RCD del PIN 21081 en la plataforma web de RCD de la SDA. 
• Se realiza cargue de información PIN 20844 en la plataforma web de RCD de la SDA
Programa de Consumo Sostenible:
• Se realizó campañas y jornadas de sensibilización sobre consumo y ahorro de papel en la entidad enfocadas a la minimización de consumo de papel, haciendo un mejor aprovechamiento de las Tecnologías de la Información y la comunicación TIC. 
• Se realiza registro y análisis del consumo de papel en la CVP por dependencia, según información entregada por la Subdirección Administrativa y se presentó informe primer trimestre sobre el consumo de este recurso.
• Se solicitó por memorando (Rad. 202211300052513) a la Dirección de gestión Corporativa información relacionada con la contratación de bienes y servicios, para hacer seguimiento a la implementación de los criterios de CPS en los seis contratos de adquisición de bienes y servicios con terceros de la CVP; así como la inclusión de un ítem asociado a aspectos ambientales en los contratos de prestación de servicios.
Programa de Prácticas Sostenibles:
• Se realizó el registro de biciusuarios; para este segundo trimestre, en donde se contó con el registro de 114 servidores equivalente a un promedio de 38 biciusuarios mensuales, los cuales hacen uso de la bicicleta como su medio de transporte al trabajo. Lo anterior con el fin de facilitar toma de decisiones frente al objetivo y meta del programa.
• Se adelantó la documentación para el proceso para la contratación de la instalación de un Jardín vertical y el mantenimiento del existente. 
• Se desarrolló actividad de caminata ecológica virtual con el apoyo de la SDA, esta caminata se enfocó a la protección de los humedales en Bogotá.
Otras acciones PIGA
• Se desarrolló la semana Ambiental en cumplimiento del Acuerdo Distrital 197 de 2005 “Por el cual se establece la Semana del Medio Ambiente”; ejecutando diversas actividades enfatizadas en el cuidado del agua y su posible agotamiento, uso eficiente del agua y de la energía, gestión Adecuada de residuos, charlas de conexión con la naturaleza y concursos con temática medioambiental.
• Registro de población (Visitantes, usuarios, funcionarios, contratistas, vigilancia y Servicios Generales).
• Se realizó divulgación del Plan de Acción PIGA 2022 a todos los funcionarios y contratistas de la CVP a través de correo electrónico.
• Se elaboró el informe de austeridad correspondiente al 2do trimestre y se remitió a la Oficina de Control Interno mediante memorando 20221130000071983.
• Se presentó a la UAESP los informes de residuos ordinarios correspondiente al 2do trimestre (Rad. 202211300147521) y primer semestre vigencia 2022 (Rad.202211300147821), en cumplimiento al Decreto 400 de 2004 “Por el cual se impulsa el aprovechamiento eficiente de los residuos sólidos producidos en las entidades distritales”.</t>
  </si>
  <si>
    <t>Se efectuó el segundo el segundo seguimiento trimestral equivalente al 25% del total de la meta (acumulado 50% equivalente a dos (2) seguimientos del PAPC 2022)</t>
  </si>
  <si>
    <t>El indicador del Plan marca un cumplimiento acumulado de 89% para el primer semestre de 2022. En el segundo trimestre se aporta un 51% de ese 89%.
Para  el primer semestre se reporta un total acumulado de 1511 actividades  desarrolladas, de las cuales se reportan 912  actividades desarrolladas en el segundo trimestres de 2022.</t>
  </si>
  <si>
    <t xml:space="preserve">Plan Estratégico de Talento Humano 2022-2024, se avanzó en el desarrollo de las actividades establecidas en cada uno de los planes que este contempla: el Plan Institucional de Capacitación, Plan de Incentivos Institucionales (bienestar, incentivos y clima laboral), Plan de Trabajo Anual en Seguridad y Salud en el Trabajo, anual de vacantes y de previsión del recurso humano) las cuales se reportan en los informes ejecutivos de cada plan._x000D_
En el plan de incentivos se resalta la entrega de reconocimiento a servidores públicos que obtuvieron los mejores puntajes en la evaluación de desempeño y acuerdos de gestión correspondientes a la vigencia 2021._x000D_
Se elaboró el auto diagnostico que corresponde a la política del talento Humano en cumplimiento al MIPG. _x000D_
Avanzamos en cumplimiento de Metas Plan De Desarrollo Económico, Social, Ambiental y De Obras Públicas Del Distrito Capital 2020-2024 “Un Nuevo Contrato Social Y Ambiental Para La Bogotá Del Siglo XXI” Propósito 5: Construir Bogotá-región con gobierno abierto, transparente y ciudadanía consciente Elevar el nivel de efectividad de la gestión pública distrital y local._x000D_
Meta No 75. “Duplicar la meta de la política pública de talento humano (aprobada en diciembre de 2019) sobre el número de funcionarios públicos del distrito que se acoge a la modalidad de teletrabajo”_x000D_
La entidad logró que 13 servidores públicos se acogieran a la modalidad de teletrabajo la cual inició su implementación del 15 de junio de 2022._x000D_
Meta No. 76 “Implementar una estrategia de horarios escalonados en las entidades del distrito cuya naturaleza funcional lo permita para contribuir a la modalidad de la cuidad y a la ampliación de los horarios de atención en las entidades del distrito”_x000D_
La entidad expidió la resolución 922 de 2022 "Por la cual se establece el horario de trabajo de los/as servidores/as públicos/as de la Caja de la Vivienda Popular." _x000D_
y en cumplimiento al acuerdo colectivo dentro del marco de las negociaciones del pliego de solicitudes con el Sindicato de Trabajadores Oficiales y demás Servidores Públicos de la Caja de la Vivienda Popular-SINTRACVP, suscrita el día 8 de abril de 2022, debidamente depositada ante el Ministerio de Trabajo, se acordó "institucionalizar horarios flexibles para los servidores públicos madres y padres de familia que tengan hijos menores de edad o con discapacidad y/o cuidadores de sus padres adultos mayores, o servidores públicos con alguna comorbilidad".  Se ha participado del proceso de rendición de cuentas que lidera la veeduría Distrital respecto a la gestión de talento Humano. Se elaboró y presento reporte de las Actividades PIOEG._x000D_
_x000D_
</t>
  </si>
  <si>
    <t>*Se mantiene actualizado SIDEAP con todas las novedades administrativas y se generó el informe con corte al 30 de junio de 2022._x000D_
*El 19 de mayo de 2022 participamos en  capacitación de la Comisión Nacional de Servicio Civil CNSC sobre el reporte de vacantes definitivas. La Entidad tiene a corte del 30 de junio reportadas todas las vacantes definitivas ante la CNSC y SIDEAP.</t>
  </si>
  <si>
    <t>*Se mantiene actualizado SIDEAP con todas las novedades administrativas y se generó el informe con corte al 30 de junio de 2022._x000D_
*Se realizó capacitación de actualización de vacantes definitivas el 19 de mayo y a la fecha se tenían reportadas las vacantes definitivas a la fecha:_x000D_
-Profesional Especializado 222-05 (Contador)_x000D_
-Profesional Universitario 219-03 ( Ing. Civil-Arq)_x000D_
-Secrataria 440-10</t>
  </si>
  <si>
    <t xml:space="preserve">En el marco de la ejecución del PIC Se logró obtener una propuesta técnica y financiera para la ejecución del PIC por parte de la Universidad Nacional de Colombia a través de la Unidad de Educación Continua y Permanente de la Facultad de Ingeniería Sede Bogotá, dicha propuesta se encuentra en revisión y análisis para determinar su coherencia con el diagnostico de necesidades de capacitación de la entidad._x000D_
Se llevó a cabo una mesa de trabajo con la Universidad COMPENSAR con el objetivo de conocer el programa denominado propulsor a través del cual la universidad oferta actividades de capacitación dirigida a los servidores públicos y contratistas afilados a la caja de compensación, al respecto se están realizando las gestiones pertinentes para iniciar el proceso de convocatoria a partir del cruce de información con caja de compensación para establecer quienes de los contratistas son afiliados y con base en ello iniciar el proceso de postulación.  _x000D_
Durante el trimestre se realizó la reinducción a los servidores públicos mediante la cual se reforzaron y conocimientos sobre la entidad, de la cual se aplicó un instrumento de evaluación y la medición del impacto. _x000D_
Se continuo con la divulgación y promoción de la participación de los servidores públicos y contratistas en la oferta institucional liderada por aliados estratégicos tales como el DASC, Secretaria General, DAFP entre otras entidades públicas y privadas las capacitaciones divulgadas y al a cuáles se promovió la participación son las siguientes: _x000D_
capacitación atención a ciudadanos con identidad de género y orientación sexual diversas_x000D_
curso competencias comportamentales para directivos_x000D_
curso provisión del empleo público CNSC_x000D_
Conferencia modelos de gestión territorial participativa_x000D_
Charla aprende sobre la salud de las mujeres-día internacional de acción por la salud de la mujer_x000D_
invitación innovación pública. ¿cómo pasar de un deseo a un proyecto?_x000D_
Taller de prevención del acoso laboral- 24 de mayo_x000D_
conferencia: "brechas de género y desarrollo económico “u. javeriana _x000D_
Capacitación transformación digital ¿cómo crear un curso microlearning?_x000D_
Diplomado por ciclos de organización documental ESAP_x000D_
Programa de educación financiera con la superintendencia financiera de Colombia – SFC_x000D_
invitación curso formación de competencias en supervisión de contratos estatales_x000D_
Curso presupuesto público_x000D_
invitación inscripciones curso introductorio de lenguaje incluyente y accesible ESAP_x000D_
charla virtual colpensiones ¿cómo funciona el sistema general de pensiones y cuáles son sus beneficios?_x000D_
sesión informativa - alianzas educativas DASC_x000D_
capacitación lenguaje incluyente_x000D_
 curso administración de los riesgos_x000D_
Capacitación evaluación del desempeño laboral: estrategias y gestión de la evaluación_x000D_
webinar la potencia del aprendizaje activo_x000D_
Curso gobernanza pública: contextualización desde los pilares de transparencia, participación y colaboración_x000D_
capacitación virtual -conoce como registrarte y liquidar impuestos_x000D_
Capacitación contabilidad Sub Financiera_x000D_
Capacitación Manejo de PAC SAF_x000D_
</t>
  </si>
  <si>
    <t xml:space="preserve">El avance en las actividades se describe así:_x000D_
- Día del niño_x000D_
- Día de la secretaria _x000D_
- Feria de servicios financieros y familiares _x000D_
-Día de la familia _x000D_
- Día de la madre _x000D_
- Día del padre_x000D_
</t>
  </si>
  <si>
    <t xml:space="preserve">Avance en las actividades del plan, con un cumplimiento del 41.3% el cual corresponde a 50 actividades._x000D_
-Seguimiento plan de mejoramiento_x000D_
- Seguimiento y control a las acciones y controles para prevención de riesgos de la matriz de peligros_x000D_
-    Acciones de seguridad vial_x000D_
- Seguimiento Sistemas de Vigilancia Epidemiológico cardiovascular, osteomuscular y psicolaboral _x000D_
- Capacitación en manejo de cargas e higiene postural_x000D_
- Pausas Activas _x000D_
- Intervención riesgo Psicosocial_x000D_
- Acompañamiento Psicolaboral_x000D_
- Capacitación de emergencias toda la entidad_x000D_
- Mediciones ambiéntales _x000D_
- Actualización documentos_x000D_
-  Capacitación de brigada de emergencias específica, _x000D_
- Capacitacion COPASST y CCL, _x000D_
Se realiza avance en la matriz de plan de mejoramiento, el mimo con un avance del 58.8% en las acciones del Plan resultante de la auditora, realizada al Sistema en el mes de enero de 2022._x000D_
</t>
  </si>
  <si>
    <t xml:space="preserve">Se continua con la implementación del PGD. Registrando los siguientes avances:_x000D_
*  Se realizó la revisión trimestral del Normograma del proceso._x000D_
* Se implementó el procedimiento de préstamos en el archivo centralizado generando 910 préstamos documentales._x000D_
* Se realizó la actualización del Banco Terminológico, tanto del formato como la unificación del documento diligenciado. Se tramito mediante memorando 202217200065213._x000D_
*Se realiza la proyección de las actualizaciones de los procedimientos y manuales del proceso. Así como la proyección de la Primera Versión del Manual para la Organización de Archivos de Gestión y el Manual de Usuario de Orfeo._x000D_
* Se ejecutaron las transferencias de Control Interno Disciplinario y se avanza en la transferencia de la Dirección de Mejoramiento de Vivienda. _x000D_
* Se realizan capacitaciones de Orfeo a los usuarios solicitantes de la misma._x000D_
</t>
  </si>
  <si>
    <t xml:space="preserve">En el marco del Plan Institucional de Archivos - PINAR se adelantaron las siguientes actividades:_x000D_
* Se implementó en Orfeo una TRD temporal para la Dirección de Mejoramiento de Vivienda y otra para la Dirección de Reasentamientos_x000D_
* Se generó el memorando 202217200045363 con el cronograma de seguimiento a la TRD y FUID, Se realizaron visitas de seguimiento de aplicación de TRD y FUID a todas las dependencias._x000D_
* Se realiza visita con la Subdirección Financiera para validar la documentación de Tabla de Valoración con Disposición Final Eliminación._x000D_
* Se realiza reunión de seguimiento a los requisitos del MOREQ._x000D_
Se inicia proceso de Digitalización de Resoluciones._x000D_
</t>
  </si>
  <si>
    <t xml:space="preserve">Se continua con la ejecución del cronograma de desarrollos en conjunto con la oficina TIC, priorizando los desarrollos que nos ayudan al cumplimiento de los requisitos del MOREQ._x000D_
* Se implementaron las TRD provisionales de la DMV y Reasentamientos para la interoperabilidad del SGDEA Orfeo con los sistemas misionales._x000D_
* Se implementa en producción el desarrollo de las transacciones de usuario, El ajuste en radicación en línea y se inicia el desarrollo de firma digital y reportes._x000D_
</t>
  </si>
  <si>
    <t xml:space="preserve">Se proyecta la actualización del Manual del SIC._x000D_
*Se suministran insumos archivísticos a las dependencias acorde a las solicitudes presentadas por los enlaces documentales._x000D_
*Se lleva control mensual de las condiciones ambientales mediante el registro de los datos del datalogger._x000D_
</t>
  </si>
  <si>
    <t>Se suscribió el Contrato No. 410-2022 con la empresa Seguridad TAC Ltda., y fecha de inicio Mayo 17 de 2022. Se hizo entrega e instalación de los puestos de vigilancia en los predios reportados por las áreas misionales. _x000D_
Se atendieron los requerimientos de la Dirección de Mejoramiento de Barrios y DUT._x000D_
_x000D_
El procedimiento para el pago de servicios públicos 208-SFIN-Pr 17 se encuentra vigente desde el 22 de abril de 2022, al igual que el aplicativo SIMA para el trámite de los mismos.</t>
  </si>
  <si>
    <t xml:space="preserve">Desde la Dirección de Gestión Corporativa y CID se adelantaron 3 (tres) sesiones de trabajo para validar avances plan de acción de bienes muebles 2022, realizados por la subdirección administrativa._x000D_
Se elaboraron 2 (dos) resoluciones para los bienes muebles e intangibles dados de baja en la vigencia 2021, dando cumplimiento a las decisiones adoptadas en la mesa de gestión de bienes muebles._x000D_
 -Resolución N° 656 del 16 de mayo de 2022 “Por la cual se ordena la baja definitiva y el destino final de unos bienes software de propiedad de la Caja de la Vivienda Popular”.          _x000D_
-Resolución N° 657 del 16 de mayo de 2022 “Por la cual se ordena la baja definitiva y el destino final de unos bienes muebles de propiedad de la Caja de la Vivienda Popular”._x000D_
Durante este periodo, se presentan a la subdirección Financiera, 3 (tres) Informes mensual Contable, con los siguientes reportes: -Informe Cierre Depreciación y amortización -Informe mensual de saldos y movimientos -Inventario de bienes devolutivos._x000D_
Se encuentra en estructuración proceso para contratar avaluó técnico para los bienes muebles de propiedad de la entidad, con el fin de actualizar vida útil de los bienes muebles._x000D_
Se estructuró ficha técnica del proceso de mantenimiento y arreglos de bienes muebles e inmuebles, se está cotizando en el módulo de proveedores de Secop II. Se han recibido visitas técnicas de potenciales proveedores que están estructurando cotización._x000D_
Durante este periodo se realizó suministro de elementos de oficina y papelería requeridos por las distintas dependencias de la entidad, se realizó el vaciado del contrato 909 de 2021 – Distribuidora el Faro Ltda., para agotar recursos, el cual finalizó el 9 de junio._x000D_
Se suministró el combustible para El vehículo propiedad de la entidad._x000D_
El proceso de contratación correspondiente al Mantenimiento del sistema de Bombeo inicio ejecución el contrato 409 de 2022 a partir del 17 de mayo de 2022._x000D_
Se realizó la inspección del ascensor el 17 de mayo de 2022 y se certificó el 19 de mayo cumpliendo con lo establecido._x000D_
Durante el periodo de abril a junio de 2022 se tramitaron 1101 facturas de servicios públicos correspondientes a los predios en arriendo, inventario de bienes inmuebles y proyectos de vivienda (Arboleda Santa Teresita) de la CVP, Adicionalmente se adelantaron los pagos de servicios públicos del inmueble sede de la entidad._x000D_
Se realiza el mantenimiento mensual preventivo al ascensor de la Entidad._x000D_
</t>
  </si>
  <si>
    <t>Ejecutar 540 intervenciones en predios intervenidos por Plan Terrazas.</t>
  </si>
  <si>
    <t>Numero de viviendas con actas de inicio ejecución de obra y acta de inicio interventoría.</t>
  </si>
  <si>
    <t>Medir el número de predios que inician fase de ejecución (actas de inicio ejecución e interventoria).</t>
  </si>
  <si>
    <t>(No. De hogares con  predios que han iniciado la fase de ejecución (actas de inicio ejecutor e interventoría)  / No. Total de hogares programados para iniciar fase ejecucióna de obras)*100</t>
  </si>
  <si>
    <t>Entrega de obras terminadas y suscripción del acuerdo para la sostenibilidad</t>
  </si>
  <si>
    <t>Numero de predios con obras terminadas y acuerdo para la sostenibilidad suscrito.</t>
  </si>
  <si>
    <t>Medir el número de predios con obras terminadas y hogares que se comprometen a respetar las condiciones técnicas establecidas en el acto de reconocimiento  a través de la suscripción.</t>
  </si>
  <si>
    <t>(No de actas de entrega y acuerdos para la sostenibilidad suscritos/ No. Total de actas de entrega y acuerdos para la sostenibilidad programados.</t>
  </si>
  <si>
    <t>De manera periódica se realiza actualización de los contenidos de la Ley 1712 de 2014, los cuales se socializaron por correo electrónico y se realizaron cargas de contenido para actualizar la página web y el botón de transparencia y se realizaron publicaciones de piezas informativas acerca de la ley de transparencia y 180 solicitudes durante julio, agosto y septiembre.</t>
  </si>
  <si>
    <t xml:space="preserve">PÚBLICO EXTERNO: 
En los meses de Julio, Agosto y Septiembre de 2022 hicimos presencia en los siguientes medios de comunicación:
1. El Espectador
2. Revista Semana
3. Nuevo Siglo 
4. Todelar 
5. Al día con noticias
6, Emisora el Minuto de Dios
7. City TV
8, Q´hubo 
PÚBLICO INTERNO: 
En el 3er trimestre de 2022 se realizaron los siguientes avances en Comunicación Interna: Se difundió semanalmente el Newsletter con noticias, información importante e invitación a eventos del Distrito, así como información sobre la Transparencia en la CVP.  Se crearon y difundieron campañas internas de la OAC o solicitadas por las oficinas de la entidad.
Julio: Se enviaron 254 correos, 4 News CVP, 8 actualizaciones de monitores, 13 publicaciones de Intranet y 78 actualizaciones de pantallas. 
Agosto: Se enviaron 213 correos, 4 News CVP, 10 actualizaciones de monitores, 13 publicaciones de Intranet y 62 actualizaciones de pantallas.
Septiembre: Se enviaron 189 correos, 3 News CVP, 5 actualizaciones de monitores, 12 publicaciones de Intranet y 50 actualizaciones de pantallas.
</t>
  </si>
  <si>
    <t xml:space="preserve">La Oficina Asesora de Counicaciones en el tercer trimestre de 2022 no tiene hallazgos pendientes. </t>
  </si>
  <si>
    <t>Durante el tercer trimestre de 2022 se realizaron más de 190 productos gráficos y audiovisuales para pantallas, redes sociales y mailing con un promedio de 60 mensual, entre los más destacados están:
Campañas: Mejor Clon, Mi historia Contada, Relatos de Cuadra, Reds de Formadores Internos, Mi Amigo Fiel, Simulacro Distrital de Evacuación.
Productos periódicos: Buenos Noticias CVP, Resoluciones, Mantenimiento de computadores, Condolencias, Acuerdos de sostenibilidad.
Todos las campañas y piezas gráficas se encuentran subidas en el Servidor 11.</t>
  </si>
  <si>
    <t>Durante el tercer  trimestre, se expidieron  todas las solicitudes de traslado presupuestal, solicitudes de CRP, CDP, revisiones de ejecución presupuestal e informes a organismos de control.</t>
  </si>
  <si>
    <t>Durante el tercer  trimestre se gestionaron todas las solicitudes de pagos radicadas en al Subdirección Financiera, se realizo la reprogramación del PAC de acuerdo  a las solitudes de la direferentes areas Misionales y de apoyo a la Gestión de la CVP, teniendo en cuenta los lineamientos emitidos por la SDH.</t>
  </si>
  <si>
    <t>Durante el tercer trimestre se realizarón todos los pagos de recurso administrado por tesoreria - CVP en los tiempos establecidos en los cronogramas de la SDH.</t>
  </si>
  <si>
    <t xml:space="preserve">Durante el tercer trimestre se tramitaron  todas las respuestas a las solicitudes de  temas de cartera, se enviaron seis expedientes para cobro juridico y se estan adelantando las actividades correspondientes para depuracion contable por Costo - beneficio. </t>
  </si>
  <si>
    <t>Durate el tercer trimestre se emitieron los respectivos estados financieros mensuales y trimestral.</t>
  </si>
  <si>
    <t>La información se reporta de acuerdo con lo registrado en el seguimiento FUSS, que sirve de soporte para el reporte en SEGPLAN, datos que son enviados a la OAP.
Para el tercer trimestre se expidieron para las familias 246 resoluciones VUR (Nuevos, ajustes y especie). Teniendo en cuenta lo establecido en el Manual de Reprogramación, Actualización del Plan de Acción - Componente de Inversión y de Gestión de SEGPLAN,  Versión 5, en el capitulo 1.1.8. Actualización de la anualización de la magnitud de una meta; donde indica, qué; "(...) para las metas proyecto de inversión e indicadores con tipo e anualización SUMA, el valor programado para la vigencia anterior será remplazado por la ejecución de dicha vigencia, para que la entidad pueda reprogramar los años posteriores", se procedió a actualizar la programación anualizada para mantener la meta del cuatrienio, sin que esta reprogramación modifique el reporte de seguimiento a 31 de diciembre de 2021.</t>
  </si>
  <si>
    <t>Durante el tercer trimestre se evidencia una ejecucuón del presupuesto del 87%, para la meta de asignación de instrumentos financieros que tiene una apropiación de $20.055 millones de los cuales se tienen ejecutados $15.892 millones. 
El incremento de la apropiación en el trimestre en mención se debe a los traslados realizados con el objetivo de compensar el mayor valor de los ajustes VUR asignados durante la vigencia, sin que implique una modificación en la reprogramación de la magnitud de la meta 1. “Beneficiar 1.223 hogares localizados en zonas de alto riesgo no mitigable o los ordenados mediante sentencias judiciales o actos administrativos, con instrumentos financieros para su reubicación definitiva.”</t>
  </si>
  <si>
    <t>Para el tercer trimestre se evidencia la entrega a la OAP del PAPC, Radicado 202212000107263, con el registro de información de las actividades desarrolladas por el Componente Social de la Dirección de Reasentamientos, donde se evidencia el cumplimiento de éste.
Con relación a la ejecución de actividades del PAAC y matrices de riesgo, Se realizó seguimiento y reporte con el Radicado 202212000090943
El cumplimiento de la acción está conforme lo establecido, sin ninguna dificultad.</t>
  </si>
  <si>
    <t>Se adelantaron las siguientes acciones de acuerdo con lo programado:
- Prestar los servicios de vigilancia a los inmuebles priorizados: Se prestó el servicio conforme a lo establecido en el Contrato No.410-2022, se dio trámite a las solicitudes para prestación del servicio de acompañamiento de vigilancia motorizada, se atendieron los requerimientos, se realizó control y seguimiento a los servicios en cada uno de los puntos establecidos y se generaron alertas en algunos predios objeto de vigilancia. Se realiza visita de reconocimiento y acompañamiento a predio ubicado en Barrio. Guacamayas de acuerdo a solicitud de Mejoramiento de Vivienda.
- Prestar servicios de mantenimiento al 100% de los inmuebles priorizados en 2022: Es necesario indicar que se solicitó el ajuste en las fechas de inicio del proceso contractual de mantenimiento y arreglos de bienes inmuebles para radicación en el mes de septiembre y adjudicar la posible licitación en octubre 2022. Esto se ve reflejado en el Plan Anual de Adquisiciones actualizado y publicado en la Plataforma Secop II.
Se desarrolló ficha técnica del proceso de selección y se realizó un primer estudio de mercado en el cual se observaron ítems cotizados a valores superiores a referentes de otras entidades. Se volvió a diseñar ficha de cotización, reduciendo los ítems, documento que se encuentra en revisión equipo técnico de estructuración de la Dirección de Mejoramiento de Vivienda para salir a cotizaciones y así adelantar estudio de sector y mercado para radicar proceso de contratación.
- Procedimiento para el pago de servicios públicos:  Se incluyó el procedimiento 208-SFIN-Pr-17 en el Sistema de Gestión de la Calidad, y se socializó en mesa técnica para la gestión de bienes inmuebles de la mano de la presentación del funcionamiento del Sistema SIMA para el módulo de pago de servicios públicos. Con esto se cierra esta actividad para 2022 en el Plan de Acción de Bienes Inmuebles de la Vigencia.</t>
  </si>
  <si>
    <t>Se adelantaron las siguientes acciones de acuerdo con lo programado:
- Se actualizan los registros de inventario individual de funcionarios y/o contratistas de las distintas dependencias de entidad, asignando los bienes (equipos tecnológicos) utilizados dentro de sus funciones y/o actividades en la entidad, solicitados y habilitados junto con la Oficina TIC mediante el aplicativo GLPI.
- Se realizan los movimientos de (traslado bodega Funcionario) (entre funcionarios), se actualizan comprobantes de inventario individual en el aplicativo SI CAPITAL Modulo SAI, conforme a las revisiones y movimientos de bienes (equipos tecnológicos) adelantadas.
- Se presentan a la Subdirección Financiera con corte a 31ago2022 el informe mensual contable, con los siguientes reportes: Informe Cierre Depreciación y amortización, Informe mensual de saldos y movimientos e Inventario de bienes devolutivos.
- Se adelantó mesa de apoyo a la gestión de bienes muebles con el ánimo de aprobar el informe de sugerencia de precios mínimos presentado por la firma Invertrack en virtud del contrato CVP 495-del 2021 par ala baja de inmuebles.</t>
  </si>
  <si>
    <t>Se continúa con implementación del PGD, con los siguientes avances:
Se proyecta la actualización del normograma del proceso, junto con la documentación requerida. Se atendieron solicitudes de prestamos documentales al Archivo Central y consultas presenciales. En el archivo centralizado se tramitaron los prestamos documentales. Se realizaron las visitas de seguimiento al uso y aplicación de TRD y FUID. Se realiza actualización del Procedimiento Planeación SIGA y Producción Documental.
Se trabaja en revisión y actualización de documentos del Sistema de Gestión de Calidad asociados a gestión documental.</t>
  </si>
  <si>
    <t>En el marco del Plan Institucional de Archivos - PINAR se adelantaron las siguientes actividades:
* Se proyecta la TRD de la nueva Oficina de Control Disciplinario Interno y se realiza el cargue de esta al sistema Orfeo para que puedan dar tramite de las comunicaciones. 
* Se realiza seguimiento a las dependencias en cuanto al correcto manejo del instrumento archivístico TRD.
* Se culminó el desarrollo de firma digital el cuál ya se encuentra implementado en la CVP.
- Se realiza actualización del formato del Banco Terminológico.
- Se avanza en la revisión de los Programas de Normalización de Formas, Formularios Electrónicos y Documentos Vitales.
- Se realiza la digitalización de 8 tomos de Resoluciones.
- Se avanzó en transferencias y actualización de documentos.</t>
  </si>
  <si>
    <t>Desarrollos: Se termina la implementación del desarrollo de firma digital. Se avanza en el desarrollo de la interoperabilidad con BTE el cuál esta previsto entregar para revisión en pruebas en el mes de octubre.
Actividades y/o Solicitudes: Se crea la Oficina de Control Disciplinario Interno en el Orfeo, asignando a la jefe encargada y al equipo indicado, para realizar esta acción se genero la Resolución 1993 del 26 de septiembre de 2022 por la cuál se codificó la dependencia, se le asigna TRD provisional mientras se culmina el trámite con el Archivo de Bogotá.
Se realiza capacitación del sistema ORFEO a la Dirección General, a la Subdirección Administrativa y a la Dirección Corporativa.
Se genera Informe sobre el estado actual del Sistema Orfeo.
Se atienden las consultas y capacitaciones sobre ORFEO del talento humano de la CVP.</t>
  </si>
  <si>
    <t>Para este periodo de tiempo no se ha evidenciado deterioro en material por lo cuál no se han requerido primeros auxilios documentales. 
Se han entregado insumos archivísticos a las dependencias de la entidad bajo solicitud
Se inicia mantenimiento locativo a la infraestructura del archivo de gestión centralizado. 
Se realiza limpieza al archivo de gestión centralizado y descarga de reportes de los instrumentos para medición de condiciones ambientales en archivos.</t>
  </si>
  <si>
    <t>Se avanza en la implementación de recomendaciones del Plan de Acción de FURAG, Plan de Acción Política de Integridad y Plan de Acción de la Política de Gestión Estratégica de Talento Humano PGETH en entidades y organismos del distrito liderada por el Departamento Administrativo del Servicio Civil Distrital, en temas de capacitación, bienestar, seguridad y salud en el trabajo.</t>
  </si>
  <si>
    <t>Se realizaron los encargos conforme a las novedades administrtivas generadas durante el trimestre.
La Entidad tiene a corte del 3er trimestre reportadas todas las vacantes definitivas ante la CNSC y SIDEAP.</t>
  </si>
  <si>
    <t>Se ha cumplido con la provisión de los empleos según la normativa para el correcto cumplimiento de los procesos y metas en cada uno de los programas de la Caja de la Vivienda Popular. Se recibió concepto favorable de la Secretaría Distrital de Hacienda para la creación del cargo de Jefe de Oficina de Control Interno Disciplinario, y se adelantaron los trámites de aprobación de dicha creación.</t>
  </si>
  <si>
    <t>Se suscribió y dio inicio a la ejecución del Contrato Interadministrativo 519 de 2022 suscrito con la Universidad Nacional de Colombia con el desarrollo de los cursos Gestión de proyectos de construcción, Estimación de costos, planeación y control y formulación financiera de proyectos y presupuesto. 
Así mismo se continuó con la estrategia red de formadores internos en la cual se llevaron a a cabo varias actividades de capacitación.
Se generaron espacios de capacitación con entidades y organizaciones aliadas.</t>
  </si>
  <si>
    <t>Se adelantaron actividades como: Celerbación del día del servidor público en el marco de lo cual se entregaron incentivos a los mejores servidores de carrera administrativa y gerentes públicos, caminata ecológica, torneo de bolos, charla de pensiones obligatorias, charla de neuroliderazgo e inteligencia emocional y coordinación con la Caja de Compensación Familiar - COMPENSAR para la organización de actividades que se desarrollaran en lo que resta de la vigencia.</t>
  </si>
  <si>
    <t>Se adelantaron actividades programadas asociadas la adecuación de puesto de trabajo de colaboradores, acompañada de inspección de puesto de trabajo y capacitación en higiene postural y uso de herramientas de trabajo. Además se realizaron 2 jornadas de pausas activas en temas específicos de lúdica, coordinación y acciones físicas de estiramiento y movilidad articular. Adicionalmente se realiza jornada donde se desarrollan actividades de componente Psicolaboral, físico y recreativo, la misma para incentivar prácticas para el cuidado de la salud física y mental, destacando la participación de 150 colaboradores de las diferentes dependencias.</t>
  </si>
  <si>
    <t>Se emiten 4 piezas comunicativas en el mes de junio de acuerdo con lo requerido.
Por otra parte, el día 9 de septiembre de 2022 se realiza charla de configuración de acceso a unidades compartidas en Google Drive dirigido a la Dirección de Mejoramiento de Vivienda, donde se mencionan controles de acceso, permisos en materia de seguridad de la información.</t>
  </si>
  <si>
    <t>No se ha requerido realizar la publicación de datos abiertos para el periodo de este reporte.</t>
  </si>
  <si>
    <t>Se realiza actualización y consolidación de la matriz de activos de información en consolidación con los procesos respectivos y publicado en la carpeta del SGC correspondiente al proceso de gestión TIC a travez de memorando no.202211600086783.</t>
  </si>
  <si>
    <t xml:space="preserve">Se atiende reunión del día 14 de julio de 2022 apoyando a la Oficina Asesora de Planeación  en la proyección del anexo técnico para contratar la implementación del chatbot. </t>
  </si>
  <si>
    <t>En el mes de julio se encuentran actualizados en el CID 130 procesos disciplinarios así:                                                                                                                                 EN INVESTIGACIÓN DISCIPLINARIA: 61
EN INDAGACIÓN PREVIA: 33
EN EVALUACION DE QUEJA O INFORME: 15                                                               
EN JUICIO: 2                                                                                                             
EXPEDIENTES ARCHIVADOS PENDIENTE DE EJECUTORIA: 18                                        
TRASLADOS A LA PERSONERIA POR PODER PREFERNTE: 1
En el mes de agosto se encuentran actualizados en el CID 129 procesos disciplinarios así:                                                                                                                                 EN INVESTIGACIÓN DISCIPLINARIA: 61
EN INDAGACIÓN PREVIA: 33
EN EVALUACION DE QUEJA O INFORME: 15                                                              
EN JUICIO: 2                                                                                                             
EXPEDIENTES ARCHIVADOS PENDIENTE DE EJECUTORIA: 18    
En el mes de septiembre se tienen incorporados en el SID (139) procesos que actualmente se encuentran en la dependencia, así:
EN INVESTIGACIÓN DISCIPLINARIA…………63
EN INDAGACIÓN PREVIA………………………32
EN EVALUACION DE QUEJA O INFORME……26
EXPEDIENTES ARCHIVADOS PENDIENTES DE EJECUTORIA: 18</t>
  </si>
  <si>
    <t xml:space="preserve">La estrategia del Proceso de Gestión de Control Interno Disciplinario fue elaborada y aprobada en el primer semestre del año 2022, a partir del mes de junio se implementaron las siguientes acciones:                                      
OBJETIVO DEL PROCESO: Trámites tendientes a establecer la responsabilidad disciplinaria de los servidores y ex servidores de la Caja de la Vivienda Popular.
ACTIVIDADES:
1. Adelantar el proceso establecido en la Ley 1952 de 2019: 
Durante el presente trimestre se encuentran suspendidos los términos de los procesos disciplinarios de conformidad con la Resolución No. 339 del 27 de mayo de 2022, sin embargo, los profesionales que tienen asignados los procesos han continuado con la evaluación de los expedientes disciplinarios y proyección de los autos respectivos así: 
o Durante el mes de julio se proyectaron 32 autos disciplinarios.
o Durante el mes de agosto se proyectaron 8 autos de los procesos disciplinarios.
o Durante el mes de septiembre 5 autos de los procesos disciplinarios         
2. Actualizar el Sistema de Información Disciplinaria del Distrito Capital CID: 
o En el mes de julio se encuentran actualizados en el CID 130 procesos disciplinarios 
o En el mes de agosto se encuentran actualizados en el CID 129 procesos disciplinarios
o En el mes de septiembre se tienen incorporados en el SID (139) procesos disciplinarios 
 3. Reporte en el Sistema de Reporte de Actos Procesales OCDI de Personería de Bogotá D.C.: Teniendo en cuanta que mediante Resolución 339 del 27 de mayo de 2022 se encuentran suspendidos los términos del proceso disciplinarios no se han expedidos actos para registrar. 
  4. Herramientas de Gestión (Indicadores de Gestión- Mapa de Riesgo de Gestión, Mapa de Riesgos de Corrupción y Planes de Mejoramiento): Durante el trimestre julio-septiembre se consolida la información para el reporte y seguimiento de todas las herramientas de gestión. \\10.216.160.201\calidad\SGC\15. PROCESO GESTIÓN DE CONTROL DISCIPLINARIO INTERNO\1. CARACTERIZACION
  5.  Aplicar las herramientas del Proceso de Gestión Documental:   cada mes se realiza actualización el FUID del archivo de gestión el cual se encuentra en la ruta \\10.216.160.201\Formato Unico de Inventario\1700 - Dirección Corporativa y CID\CID 
OBJETIVO DEL PROCESO: Prevención y sensibilización asuntos disciplinarios.
ACTIVIDADES:
FLASH DISCIPLINARIOS:   Se realiza la publicación en correo institucional y pantalla computadores en las siguientes fechas:  19 de julio, 16 de agosto y 26 de septiembre
</t>
  </si>
  <si>
    <t xml:space="preserve">En el presente trimestre se han recibido once (11) informes de servidor público a los cuales se les ha dado el siguiente tramite:
027-2022 se proyecta auto de abstención de inicio de acción disciplinaria 
028-2022 se proyectó auto de apertura de indagación previa 
029-2022 se proyectó auto de apertura de indagación previa
030-2022 se proyecta auto de abstención de inicio de acción disciplinaria
031-2022 en evaluación 
032-2022 en evaluación
033-2022 en evaluación
034-2022 en evaluación
035-2022 en evaluación
036-2022 en evaluación
037-2022 en evaluación
</t>
  </si>
  <si>
    <t>Durante el presente corte la Dirección de Gestión Corporativa  se suscribieron 307 procesos de la siguiente manera:
Directa: 295
Mínima Cuantía: 2
Selección Abreviada Acuerdo Marco De Precios: 2
Regimen especial: 2</t>
  </si>
  <si>
    <t>Durante el presente corte el proceso de Adquisición de bienes y Servicios revisó 166 actas de cierre y 6 actas de liquidación.</t>
  </si>
  <si>
    <t>De manera mensual se ha venido divulgando por medio de pantallas digitales, portal web, correos instirucionales el mensaje sobre la gratuidad de los trámites y servicios ofertados por la CVP, adicionalmente se fijaron avisos en los módulos de atención dispuestos para la atención a la ciudadanía con dicho mensaje.</t>
  </si>
  <si>
    <t>Se dio continuidad a la divulgación de capsulas informativas y trivias promoviendo el uso del lenguaje claro y comprensible, por medio de los canales internos promoviendo el uso de lengiaje claro.</t>
  </si>
  <si>
    <t>El día 16 de septiembre se realizó sensibilización sobre lenguaje de señas en la cual se trataron se dan a conocer, se reafirman los conceptos aprendidos en capacitaciones de LSC
anteriores y se enseñan los días de la semana y meses.</t>
  </si>
  <si>
    <t>Durante julio y agosto de la actual vigencia  se aplicaron 120 encuestas para el cuarto informe de medición del grado de satisfacción de la ciudadanía discriminadas de la siguiente manera:
-Dirección de Reasentamientos 40 encuestas.
-Dirección de Mejoramiento de Vivienda 40 encuestas.
-Dirección de Urbanizaciones y Titulación 40 encuestas.
A la fecha se han suscritó 4 informes bimestrales sobre la  medición del grado de satisfacción de la ciudadanía</t>
  </si>
  <si>
    <t xml:space="preserve">JULIO:
La Asesoría de Control Interno realizó las siguientes actividades diez (10) con corte al 31 de julio de 2022:
Rendición Cuenta Mensual a la Contraloría – SIVICOF. Rendición Cuenta Mensual - Deuda Pública Mensual. Informe Presupuestal a la Personería. Auditoria Evaluación de Cumplimiento Protección de Datos Personales. Reporte SIRECI - Delitos Contra la Administración Pública corte 30 de junio de 2022. Seguimiento a la Gestión de los Comités de Conciliación. Revisión Informe Gestión Judicial. Evaluación Independiente del Estado del Sistema de Control Interno corte 30 de junio de 2022. Seguimiento PAA y Presentación Comité Institucional de Control Interno. Arqueo de Caja Menor y Fuerte.
AGOSTO:
La Asesoría de Control Interno realizó las siguientes actividades cinco (05) con corte al 31 de agosto de 2022:
Rendición Cuenta Mensual a la Contraloría – SIVICOF. Rendición Cuenta Mensual - Deuda Pública Mensual. Informe Presupuestal a la Personería. Seguimiento al contingente judicial (SIPROJ). Informe de Seguimiento a las Peticiones, Quejas, Reclamos y Sugerencias.
SEPTIEMBRE:
La Asesoría de Control Interno realizó las siguientes actividades once (11) con corte al 30 de septiembre de 2022:
Rendición Cuenta Mensual a la Contraloría – SIVICOF. Rendición Cuenta Mensual - Deuda Pública Mensual. Informe Presupuestal a la Personería. Informe Seguimiento a las medidas de Austeridad en el Gasto Público. Informe Preliminar Auditoría Contrato de Obra No. 416-2021-Unión Temporal Vial CU. Informe Preliminar Auditoria Proceso Gestión Financiera. Informe Preliminar Sistema de Gestión de la Calidad. Informe Seguimiento Plan Mejoramiento Auditoría Interna y Contraloría. Informe Seguimiento Plan Anticorrupción y Atención al Ciudadano -PAAC. Seguimiento Mapa de Riesgos de Corrupción- PAAC. Auditoria de Regularidad Contraloría Evaluar la gestión fiscal vigencia 2021. </t>
  </si>
  <si>
    <t xml:space="preserve">JULIO:
La Asesoría de Control Interno realizó los siguientes informes de ley nueve (09) con corte al 31 de julio de 2022:
Rendición Cuenta Mensual a la Contraloría – SIVICOF. Rendición Cuenta Mensual - Deuda Pública Mensual. Informe Presupuestal a la Personería. Reporte SIRECI - Delitos Contra la Administración Pública corte 30 de junio de 2022. Seguimiento a la Gestión de los Comités de Conciliación. Revisión Informe Gestión Judicial. Evaluación Independiente del Estado del Sistema de Control Interno corte 30 de junio de 2022. Seguimiento PAA y Presentación Comité Institucional de Control Interno. Arqueo de Caja Menor y Fuerte.
AGOSTO:
La Asesoría de Control Interno realizó los siguientes informes de ley cinco (5) con corte al 31 de mayo de 2022:
Rendición Cuenta Mensual - Deuda Pública Mensual. Seguimiento Plan Anticorrupción y Atención al Ciudadano -PAAC. Seguimiento Mapa de Riesgos de Corrupción- PAAC. Rendición Cuenta Mensual a la Contraloría. Informe Presupuestal a la Personería.
SEPTIEMBRE:
La Asesoría de Control Interno realizó los siguientes informes de ley seis (06) con corte al 30 de septiembre de 2022:
Rendición Cuenta Mensual a la Contraloría – SIVICOF. Rendición Cuenta Mensual - Deuda Pública Mensual. Informe Presupuestal a la Personería. Informe Seguimiento a las medidas de Austeridad en el Gasto Público. Informe Seguimiento Plan Mejoramiento Auditoría Interna y Contraloría. Informe Seguimiento Plan Anticorrupción y Atención al Ciudadano -PAAC. Seguimiento Mapa de Riesgos de Corrupción- PAAC. </t>
  </si>
  <si>
    <t xml:space="preserve">JULIO:
Con corte al 31 de julio se debieron haber cerrado trece (13) acciones del Plan de Mejoramiento Interno, de las cuales no se lograron cerrar siete (07) acciones: seis (6) acciones de responsabilidad de la Subdirección Administrativa y una (1) acción responsabilidad de la Oficina Asesora de Planeación.
Adicionalmente; se cerraron otras siete (07) acciones cuya fecha de finalización era posterior al 31 de julio: dos (2) acciones responsabilidad de la Dirección de Urbanizaciones y Titulación, dos (2) acciones responsabilidad de la Dirección de Gestión Corporativa y CID, una (1) acción responsabilidad de la Dirección Jurídica y una (1) acción responsabilidad de la Dirección de Mejoramiento de Barrios.    </t>
  </si>
  <si>
    <t>En esta actividad se reporta o publica mes vencido, se realizó reporte y solicitud de publicación de PAGI, PAA, informe plurianual y FUSS a 30 de julio, 31 de agosto y 30 de septiembre de 2022.</t>
  </si>
  <si>
    <t xml:space="preserve">Para el segundo cuatrimestre de la vigencia 2022, desde la Oficina Asesora de Planeación se realizo el respectivo monitoreo a los riegos, controles y acciones de tratamiento o planes de acción para los riesgos de gestión y riesgos de corrupción identificados al corte del 30 de agosto 2022. Se revisó la información recibida por parte de los 16 procesos y se realizaron retroalimentaciones en los casos que fue necesario, para los ajustes respectivos del reporte del seguimiento sobre los controles, actividades de tratamiento y planes de acción de los riesgos y sus evidencias.
Se consolido de acuerdo a la tipología de los riesgos, dando cumplimiento a las actividades (consolidación y monitoreo cuatrimestral) que como segunda línea de defensa la OAP debe realizar de acuerdo a la Política de administración del riesgo de la CVP, para el segundo cuatrimestre de la vigencia 2022:
Se consolidaron los mapas de riesgos de gestión y de corrupción, de los 16 procesos de la entidad, y se realizaron los monitoreos y validación de las evidencias dentro de la carpeta compartida para este fin, sobre los controles, actividades de tratamiento y planes de acción, de la información reportada por parte de los procesos para el segundo cuatrimestre 2022, en cada uno de los mapas de riesgos así:
RIESGOS DE CORRUPCIÓN
Se consolidó el seguimiento de 24 riesgos de corrupción, de acuerdo a la información reportada por 14 de los procesos de la Entidad.
Revisión de seguimiento de 36 controles
Revisión de seguimiento de 33 Actividades de Control de Tratamiento del Riesgo. De las cuales se evidencian 2 actividades "Finalizadas" una de las cuales se finalizó fuera de tiempo, las demás están en un estado "En curso". 
No se evidencio incumplimiento de ejecución de los controles ni de las actividades de control de tratamiento del riesgo. Las actividades están cumplidas, en ejecución o próximas a realizarse.
RIESGOS DE GESTIÓN
Se consolidó el seguimiento de 41 riesgos de corrupción, de acuerdo a la información reportada por 16 de los procesos de la Entidad.
Revisión de seguimiento de 56 controles
Revisión de seguimiento de 54 Actividades de Control de Tratamiento del Riesgo. De las cuales se evidencian 6 actividades "Finalizadas" una de las cuales se finalizó 1 de ellas fuera de tiempo, 3 incumplidas y las demás están en un estado "En curso". </t>
  </si>
  <si>
    <t>Esta actividad se hace una vez al año y esta programada para el mes de diciembre</t>
  </si>
  <si>
    <t>Para el tercer trimestre se evidencia la entrega a la OAP del normograma actualizado y el seguimiento al Plan de Acción e Indicadores de Gestión con radicado 202212000107223, con el registro de información de las actividades desarrolladas por lo componentes misionales y administrativos de la Dirección de Reasentamientos, donde se evidencia el cumplimiento de éstos. 
De acuerdo con el radicado 1202211200102313 de la OCI se evidencia el Informe de resultado del seguimiento a los Planes de Mejoramientos con Contraloría y por procesos con el cargue de evidencias de cumplimiento de las acciones , el cargue de evidencias se realizó en el servidor 11 en la Carpeta de Planes de Mejoramiento.</t>
  </si>
  <si>
    <t>Se efectuó el tercer seguimiento trimestral equivalente al 25% del total de la meta (acumulado  75% equivalente a tres (3) seguimientos del PAPC 2022)</t>
  </si>
  <si>
    <t>Para el tercer trimestre se llevaron a cabo 506 actividades cuando se habían proyectado 109 actividades en el trimestre dentro del Plan de Acción de Participación Ciudadana y Control Social 2022 (Esto marca un nivel de cumplimiento del 473.40% de lo proyectado en el trimestre. A nivel anual el indicador reporta un nivel de cumplimiento de 340% demostrando que el nivel de actividades ejecutadas sobrepaso las proyectadas.</t>
  </si>
  <si>
    <t xml:space="preserve">Con corte al 30 de septiembre se obtuvieron 807 títulos distribuidos de la siguiente forma. En el mes de julio se reportaron a través del FUSS 663 títulos, de los cuales: 623 fueron a través del mecanismo de cesión a título gratuito, 100 a través de compra venta y 21 a través de transferencia por venta y 63 por mecanismo de pertenencia.  Estos procesos se llevaron a cabo en las localidades de Ciudad Bolívar, Santafé y Bosa. 
Para el mes de agosto se reportó un consolidado a través del FUSS 754 títulos, los cuales fueron distribuidos de la siguiente forma:  570 por de cesión a título gratuito, 100 por compraventa, 21 por transferencia por venta y 63 por mecanismo de pertenencia. Estos procesos se llevaron a cabo en las localidades de Ciudad Bolívar y Bosa. 
Para el mes de julio se reportó un consolidado a través del FUSS 807 títulos, de los cuales 479 fueron a través del mecanismo de cesión a título gratuito, 100 a través de compra venta y 21 a través de transferencia por venta y 63 por mecanismo de pertenencia.  Estos procesos se llevaron a cabo en las localidades de Ciudad Bolívar, Santafé y Bosa. 
</t>
  </si>
  <si>
    <t xml:space="preserve">La entrega de zonas de cesión está programada para el mes de diciembre, sin embargo, para el periodo con corte al día 30 de septiembre de 2022 se han realizado las siguientes actividades las cuales impactan en el avance de proceso de entregar Zonas de Cesión, mediante el acompañamiento técnico, jurídico y social a través de estrategias y mecanismos de cooperación, con el fin de lograr la obtención de entrega de zonas de cesión: 
En el periodo comprendido de 1 enero 2022 hasta el 30 de septiembre 2022 en el área de zonas de cesión de la Dirección de Urbanizaciones y Titulación se realizaron 45 mesas de trabajo para la revisión de la reglamentación del Decreto 555 de 2021, en cuanto a la entrega de zonas de cesión con las Entidades de: DADEP, SDP y CVP con el fin de acordar el mecanismo de entrega de zonas de cesión pendientes de Urbanizaciones de la Caja de Vivienda Popular. 
Se realizaron 7 reuniones con la comunidad de las urbanizaciones: Veraguas, Caracol, calvo sur la gallera solicitadas por ellos mismos para acordar y aclarar inquietudes que presenta la comunidad frente a la entrega de las Zonas de Cesión pendientes en las Urbanizaciones de la Caja de Vivienda Popular. 
Se realizaron 7 visitas o recorridos de verificación del estado actual de las zonas de cesión de las urbanizaciones: (verificación de las invasiones que en ellas se encuentran) Veraguas, Modelo Norte, Lomas II Pijaos, Calvo sur la Gallera para actualizar la información que se lleva a cada una de las mesas de trabajo que se realizan con las Entidades involucradas como: DADEP, SDP, EAAB, Alcaldía Local Rafael Uribe Uribe y Puente Aranda.
Mesas de trabajo presenciales de CVP -DUT con el fin de realizar la verificación y actualización de la información referente a la entrega de las Zonas de cesión de los diferentes desarrollos de la entidad, se realiza levantamientos topográficos de los desarrollos Lomas II Pijaos, Veraguas y Modelo Norte, actualización informe del desarrollo Calvo Sur y de la información del proceso de entrega de zonas de cesión del desarrollo Caracol, se determina el cumplimiento de las acciones a lugar para Lomas II en relación con las mesas de trabajo y su presentación ante la SDP- POT.
Mesa de trabajo DUT en el marco de la información actualizada de Lomas II Pijaos, Veraguas y Modelo Norte, se establecen las posibilidades de entrega de áreas de cesión mediante los mecanismos de Sustitución y/o Compensación, se adelantó mesa de trabajo Interinstitucional, el DADEP informa que los mecanismos propuestos por la CVP y contenidos en el Artículo 144 del POT, para Bogotá, el proceso de modificación de planos urbanísticos y aplicación de los mecanismos de sustitución y/o compensación se encuentran en reglamentación, se solicita a la Dirección de Barrios intervención con obras de urbanismo faltantes en el desarrollo para un correcto recibo, Dentro de la solicitud se plantea la posibilidad de que el DADEP verifique la entrega de las zonas verdes y parques de manera parcial sin incluir el Parque No 3 actualmente invadido por más de 70 familias, en mesa de trabajo el DADEP, establece su acompañamiento al proceso de entrega de las áreas de cesión a partir de las propuestas que establezca la CVP y la Alcaldía Local, en el marco de la definición de las tipologías de invasión determinado en los planos y las acciones jurídicas en las que la Alcaldía intervenga, una vez se determine el área final de una posible propuesta el DADEP determinará la aplicación del Artículo 144 del POT. 
Se realizan mesas de trabajo de la DUT, tema Veraguas y Modelo Norte en relación a la actualización de la información registrada con el objetivo de verificar la base catastral de Veraguas para su correspondiente actualización, así mismo se realiza la verificación de la información Jurídica y catastral de Modelo Norte, sobre barrios Populares Modelos, se presenta a la comunidad de Veraguas la actualización de la información referente al proceso de levantamiento topográfico y entrega de las áreas de cesión, en reunión de la DUT se informa las diferentes alternativas de modificación urbanística de los planos, proceso de reglamentación en DADEP. Planteamiento de reunión con Alcaldía Local, se adelanta proceso de actualización para entrega parcial de áreas de cesión viales del desarrollo, Tema Veraguas, ajuste cuadros de áreas, finalidad determinar tipologías de recuperación de áreas de cesión, Dirección Jurídica y DUT adelantaron reunión preparatoria para Inspección Judicial Modelo Norte, Análisis de la titularidad de los locales vecinos de la Biblioteca y sus correspondientes usos del suelo iniciales y actuales.
Se realizaron mesas de trabajo interinstitucionales para la formulación de un nuevo Decreto que permita agilizar la entrega de las áreas de cesión de los desarrollos inconclusos, los responsables de la Solicitud son DADEP-SDP-NORMA URBANA-TALLER DEL ESPACIO – CVP.DUT, con el fin de hacer propuesta de Decreto “Por medio del cual se reglamentan las disposiciones sobre espacio público del Plan de Ordenamiento Territorial de Bogotá D.C.”.
Se realizaron mesas de  trabajo Interinstitucionales  (CVP, Secretaria Jurídica- Alcaldía Mayor -DADEP, JAC, Concejo de Bogotá, Catastro y  SDP; con el fin tratar temas como: Actualización de la información referente al proceso, preparación para reunión citada por el Concejo de Bogotá, entrega de los predios parqueadero y salón comunal, y borrador de modificación Urbanística, así mismo se realizó mesas de  trabajo CVP con (DADEP- ALCALDIA LOCAL), con el fin tratar el tema de normatividad aplicable al desarrollo Veraguas en el marco de la licencia de urbanismo y sus etapas de modificación, reunión presencial en oficina DUT tema Veraguas, ajuste cuadros de áreas e inicio de formulación del plano de deslinde, se realizaron mesas de trabajo CVP y (DADEP, ALCALDIA LOCAL y JAC), con el fin tratar temas como verificación del proceso de socialización de la información a la comunidad en el marco de la posible recuperación del espacio público y la entrega de las áreas de cesión, entrega de lote comercial a la Entidad por parte de la comunidad, Se realizaron mesas de trabajo Interinstitucionales(EAA- DUT y CVP), con el fin tratar temas como: Actualización de la información relacionada con la intervención de la modificación urbanística, reunión en la DUT para verificar intervención en el espacio público para redes de infraestructura de servicios públicos, presentación de informe y de alternativas de intervención dentro de un posible proceso de contratación para el desarrollo Calvo Sur - La Gallera
VISITAS TECNICAS
Verificación del plano de levantamiento topográfico de Modelo Norte: se requirió la visita a campo para verificar áreas, En el desarrollo Modelo Norte: Se realiza la verificación de construcciones en Salón Comunal y Jardín Infantil, En el desarrollo Veraguas, Jorge Gaitán cortes: Se realiza reunión en terreno para verificar y actualizar información de la realidad actual del desarrollo urbanístico y su posible modificación, Planteamientos de posibles alternativas de entrega con la aplicación de los procedimientos de sustitución y/o compensación establecidos en el POT, Inspección Judicial Modelo Norte: Se verificó que en la actualidad el predio biblioteca se encuentra desocupado y en tenencia de la CVP, Se realizó visita técnica con el fin de verificar el estado actual del sector por intervenir y medición del mismo para actualizar presupuestos, en el desarrollo Calvo Sur - La Gallera: Se realizó visita técnica para la verificación el estado actual del desarrollo y recibo de propuestas para intervención, La DUT realizó  verificación de la información Jurídica y catastral de Modelo Norte. Decreto 380 del 12 de febrero de 1.942, sobre barrios Populares Modelos, 
La DUT-COMUNIDAD: Se presenta a la comunidad de Veraguas una actualización de la información referente al proceso de levantamiento topográfico y entrega de las áreas de cesión.
</t>
  </si>
  <si>
    <t xml:space="preserve">ACTIVIDADES ENCAMINADAS A LA TERMINACIÓN Y ENTREGA DE 504 VIVIENDAS DEL SECTOR I:
-El día 05 de julio de 2022, se firmó el contrato N° CPS-PCVN-3-1-30589-070 DE 2022, entre FIDUCIARIA BOGOTÁ S.A., vocera Del Patrimonio Autónomo Denominado FIDUBOGOTA S.A. Proyecto Construcción Vivienda Nueva y la firma DUVANA S.A.S. cuyo objeto es  adelantar para el GRUPO II Ejecución a Precios Unitarios de las Obras Tendientes para La Terminación del Urbanismo Sector I y Ejecución de las Obras Necesarias Para La Entrega A Empresas De Servicios Públicos Y/O Entidades Del Distrito del Proyecto Arboleda Santa Teresita, ubicado en la carrera 15 este N° 61 – 50 sur de la ciudad de Bogotá D.C.
-El día 28 de julio de 2022, se realizó la firma del acta de inicio de dicho contrato.
-El día 13 de julio de 2022, se firmó el contrato No.CPS-PCVN-3-1-30589-072 DE 2022 entre la FIDUCIARIA BOGOTÁ S.A., y la firma SHM INGENIERIA S.A.S, cuyo objeto es la interventoría para el Grupo II interventoría técnica administrativa, financiera y legal de las obras tendientes para la terminación del urbanismo sector i y ejecución de las obras necesarias para la entrega a empresas de servicios públicos y/o entidades del distrito del proyecto arboleda santa teresita, ubicado en la carrera 15 este No 61 - 50 sur de la ciudad de Bogotá D.C.
-El día 28 de julio de 2022, se realizó la firma del acta de inicio de dicho contrato
-El día 12 de julio de 2022, se adjudicó a la firma Consorcio Arboleda, la convocatoria pública 003 de 2022, cuyo objeto es ejecución a precios unitarios de las obras tendientes para la terminación y entrega de las 23 torres, 504 apartamentos, unidad de tratamiento de basuras del sector I y salón comunal del sector II, del proyecto Arboleda Santa Teresita, ubicado en la carrera 15 este n° 61 - 50 sur de la ciudad de Bogotá D.C.
-El día 19 de julio de 2022, se adjudicó a la firma consorcio Santa Teresita GJ el proceso de convocatoria pública 004 de 2022, cuyo interventoría técnica, administrativa, financiera y legal de las obras tendientes a la terminación y entrega de las 23 torres, 504 apartamentos, unidad de tratamiento de basuras del sector I y salón comunal del sector II, del proyecto Arboleda Santa Teresita, ubicado en la carrera 15 este n° 61 - 50 sur de la ciudad de Bogotá D.C.
Con corte al 31 de agosto de 2022, se reporta el seguimiento a las actividades realizadas en la vigencia así:
1. Se ha realizado la entrega de 185 viviendas habitacionales a los beneficiarios ubicadas en el Sector II, lo cual equivale al 25% de este hito. 
2. Para dar cierre a los contratos de obra ejecutadas para la construcción y terminación del Sector II de la Urbanización Arboleda Santa Teresita se adelantó la liquidación de los contratos de obra CPS-PCVN-3-1-30589-065 DE 2021, CPS-PCVN-3-1-30589-067 DE 2021, CPS-PCVN-3-1-30589-063 DE 2020, CPS-PCVN-3-1-30589-064 DE 2020. PCVN-3-1-30589-066 DE 2021, lo cual equivale al 100% de este hito. 
-Se realizó el inventario físico y presupuesto de obras faltantes dentro de las actividades necesarias para la estructuración del proceso de contratación de las obras encaminadas a la entrega de 504 unidades habitacionales del Sector I del proyecto, Se adelantaron las visitas de inspección RETIE, para los apartamentos ubicados en el Sector I dando como resultado el visto bueno de las 504 unidades habitacionales
-Se dio inicio al contrato CPS-PCVN-3-1-30589-069-2022, encaminado a la atención de reparaciones locativas en el Sector II del proyecto Arboleda Santa Teresita, Se atendieron 257 solicitudes de reparaciones locativas
-Se dio recibo por parte de la EAB de los 396 medidores de acueducto correspondientes a los apartamentos habilitados del sector II, lo cual equivale al 27% de este hito
ACTIVIDADES ENCAMINADAS A LA TERMINACIÓN Y ENTREGA DE 504 VIVIENDAS DEL SECTOR I:
-El día 05 de julio de 2022 se firmó el contrato N° CPS-PCVN-3-1-30589-070 DE 2022, entre FIDUCIARIA BOGOTÁ S.A., vocera Del Patrimonio Autónomo Denominado FIDUBOGOTA S.A. Proyecto Construcción Vivienda Nueva y la firma DUVANA S.A.S. cuyo objeto es adelantar para el GRUPO II Ejecución a Precios Unitarios de las Obras Tendientes para La Terminación del Urbanismo Sector I y Ejecución de las Obras Necesarias Para La Entrega A Empresas De Servicios Públicos y/o  Entidades Del Distrito del Proyecto Arboleda Santa Teresita; En el mes de agosto conforme al informe semanal de  interventoría N° 2 con fecha del 28 de agosto de 2022, la obra presenta un avance del 0.31%
-El día 13 de julio de 2022, se firmó el contrato No.CPS-PCVN-3-1-30589-072 DE 2022 entre la FIDUCIARIA BOGOTÁ S.A., y la firma SHM INGENIERIA S.A.S, cuyo objeto es la interventoría para el Grupo II interventoría técnica administrativa, financiera y legal de las obras tendientes para la terminación del urbanismo sector I y ejecución de las obras necesarias para la entrega a empresas de servicios públicos y/o entidades del distrito del proyecto arboleda santa teresita; En el mes de agosto se realizaron 4 comités de seguimiento semanales de obra. 
-El día 12 de julio de 2022, se adjudicó a la firma Consorcio Arboleda, la convocatoria pública 003 de 2022, cuyo objeto es ejecución a precios unitarios de las obras tendientes para la terminación y entrega de las 23 torres, 504 apartamentos, unidad de tratamiento de basuras del sector I y salón comunal del sector II, del proyecto Arboleda Santa Teresita, El día 19 de julio de 2022, se adjudicó a la firma consorcio Santa Teresita GJ el proceso de convocatoria pública 004 de 2022, cuyo interventoría técnica, administrativa, financiera y legal de las obras tendientes a la terminación y entrega de las 23 torres, 504 apartamentos, unidad de tratamiento de basuras del sector I y salón comunal del sector II, del proyecto Arboleda Santa Teresita.
</t>
  </si>
  <si>
    <t xml:space="preserve">3.3.1.1.1, 3.3.1.2.1.1, 3.3.1.4.1.3.6, 3.3.4.5.4.2, 3.3.4.7, Se realizaron las acciones correspondientes, Evaluadas como cumplida por control Interno en el mes de septiembre.
3.3.1.4.1.3.2, 3.3.1.4.1.3.1, 3.3.1.4.1.3.3, 3.3.1.4.1.3.4, Se realizaron las acciones correspondientes, Evaluadas como cumplida por control Interno en el mes de septiembre.
Hallazgos con cierre en el mes de diciembre: 3.3.1.1, 3.3.1.10, 3.3.1.2, Están relacionados con el Manual Fiduciario, elaborar y socializar un instructivo al interior de la dirección de urbanizaciones y titulación que genere lineamientos específicos frente a la ejecución de la contratación derivada de los contratos de fiducia.
3.3.1.3, Remitir por parte de la supervisión los informes de supervisión en el plazo establecido en el convenio a la SDHT.
3.3.1.4, Presenta un 10% de eficacia y se recomienda atender las observaciones de CI.
3.3.1.5, 3.3.1.6, 3.3.1.7, , 3.3.1.9, 3.3.2.1, 3.3.2.2, No se ha presentado evidencia a control interno porque se está consolidando la información en la DUT, al igual que se está programando las fechas y temas de las respectivas socializaciones.
3.3.1.4.1.3.1, 3.3.1.4.1.3.3, 3.3.1.4.1.3.4, Las acciones que se realizaran están relacionadas con la presentación de mínimo 3 informes a los comités directivos fiduciarios del seguimiento de las instrucciones financieras. Por parte de los responsables se está consolidando la información financiera para la presentación de los informes
3.3.1.4.1.3.5, Se presentaron los extractos solicitados y mediante acta de comité fiduciario No 200 del 17 de junio de 2022 se aprueban los reintegros. 
3.3.1.3, Remitir por parte de la supervisión del convenio 234 de 2014 de la cvp, los informes de supervisión, en el plazo establecido en el convenio 234 de 2014 a la SDHT.
3.3.1.6, Realizar un diagnóstico técnico con un diagnóstico un diagnóstico personal especializados a fin de técnico técnico, generar el reconocimiento de las posibles deficiencias técnicas y las acciones a implementar.
3.3.1.7, Socializar a las personas involucradas socialización dos en los procesos de contratación etapa socializaciones derivados del contrato de fiducia precontractual mercantil, en la etapa precontractual con énfasis en estudio de mercado y análisis de precios comparativos.
3.3.1.9, Solicitar mediante radicado por parte requerimiento a un oficio de la cvp, dirigido a fidubogotá a fin de la fiduciaria radicado requerir el documento idóneo que 3.3.1.9 permita establecer la aprobación de las pólizas presentadas por los contratistas en la ejecución de los contratos derivados del contrato fiduciario.
3.3.1.1, 3.3.1.2, Se presentó como evidencia acta de comité fiduciario No. 108, donde se recomendó la modificación y socialización del Manual Operativo y de Contratación Derivada del Fideicomiso Fidubogota S.A. - Proyecto Construcción Vivienda Nueva 3-1-30589.
3.3.1.10, Socializar a las personas involucradas en los procesos de contratación derivados del contrato de fiducia mercantil, en la etapa contractual con enfasis en los requisitos necesarios para la autorización de pago.
3.3.1.4, Realizar un otrosí modificatorio al convenio 234 de 2014, con el fin de formalizar la buena práctica que ha tenido la cvp de remitir un informe que dé cuenta del estado técnico, otrosí modificatorio otrosí modificatorio financiero y jurídico del proyecto. por tanto, incluir en la cláusula sexta del convenio la obligación del respectivo informe previo a cualquier solicitud de prórroga al referido convenio la CVP.
3.3.1.5, La acción consiste en actualizar y socializar el manual operativo, contable y de contratación derivada, fideicomiso fidubogota s. a, - proyecto construcción de vivienda nueva, con el fin de generar un lineamiento interno frente al seguimiento de las normas ambientales a la interventoría y/o apoyos a la supervisión de los contratos de obra de la dirección de urbanizaciones y titulación. No se presentó avance, por lo cual la DUT, solicita a los responsables presentar avances para el próximo seguimiento.
3.3.1.8, 3.3.2.1, 3.3.2.2, No se presentó avance, por lo cual la DUT, solicita a los responsables presentar avances para el próximo seguimiento
3.3.1.8, Archivar en el expediente del proceso soporte soporte de selección el soporte de verificación documental documentos en línea de los documentos habilitantes verificados cuando por medios digitales se puedan documentos consultar, para la modalidad de solicitados en selección convocatoria pública
</t>
  </si>
  <si>
    <t>En lo corrido del tercer trimestre de la vigencia, la Dirección Jurídica ha expedido 5 conceptos Jurídicos, que han sido publicados en la carpeta servidor 11.</t>
  </si>
  <si>
    <t>Para el mes de julio fueron emitidos y publicados un total de 2 conceptos jurídicos</t>
  </si>
  <si>
    <t>Para el mes de agosto fueron emitidos y publicados un total de 2 conceptos jurídicos</t>
  </si>
  <si>
    <t>Para el mes de septiembre fueron emitidos y publicados un total de 1 conceptos jurídicos</t>
  </si>
  <si>
    <t>En el mes de agosto, se emitió la POLÍTICA DE PREVENCIÓN DEL DAÑO ANTIJURÍDICO PARA LA ATENCIÓN OPORTUNA DE DERECHOS DE PETICIÓN, Adoptada por medio del Acuerdo No. 004 del 04 de agosto de 2022 y socializada por medo de lo sradicadosNos. 1202216000095253, 1202216000095263 y 1202216000095243 del 13 de septiembre de 2022</t>
  </si>
  <si>
    <t>En el tercer trimestre se asignó y registro los sigui|entes procesos judiciales y extrajudiciales:
 mes de julio, 1 actuación administrativa, 1 proceso civil y 1 acción de tutela.
En el mes de agosto, 4 acciones de tutela 
En el mes de septiembre, 3 actuaciones administrativas 4 acciones de tutela, 2 procesos civiles y 1 acción popular.
En total, hubo una asignación y registro de 17 procesos judiciales y extrajudiciales</t>
  </si>
  <si>
    <t>Presenta un avance del 71% de lo programado.  Se continúa trabajando en las localidades de San Cristóbal, Usme y Ciudad Bolívar simultáneamente. En junio se  tramitó ante la SDHT, la incorporación de nuevos territorios en los cuales se pueda adelantar el Plan Terrazas y en agosto se iniciaron acercamiento a los líderes de la UPZ Diana Turbay en Rafael Uribe Uribe en respuesta a solicitudes de la JAL.  En septiembre se trabajó con líderes y con potenciales hogares de las UPZ Diana Turbay y Marruecos.</t>
  </si>
  <si>
    <t>Presenta un avance del 56% frente a lo programado.  Se evidencia la eficacia del plan operativo vrs., la organización de los equipos responsables del diseño urbanístico, estructural. Durante los meses de agosto y septiembre aún cuando no se reportan nuevas radicaciones el equipo avanza con los ajustes y diseños que se requieren tanto para el primer grupo de ejecución como para el segundo grupo en proceso de contratación.  Se evidencian radicaciones de 12 procesos con ajustes a diseños, que en tanto ya habían sido reportados, no se evidencian en el actual reporte.</t>
  </si>
  <si>
    <t xml:space="preserve"> La DMV proyectó un total de 327 actos administrativos al corte del 301 de septiembre del 2022. Sin embargo, el cambio de plataforma de la SDH continúa generando dificultades en la liquidación de los impuestos, en debida forma, habilitando a finales de mes la posibilidad de realizar esta actividad.para el mes de septiembre, no se logró el 100% de lo programado, se llegó al 94%.</t>
  </si>
  <si>
    <t>Esta meta se vió afectada al concretarse la alerta realizada en el mes de marzo en el sentido de la inseguridad que se está presentando en el territorio intervenido.  Se ha realizado las denuncias pertinentes ante los entes de control y se programó para los primeros días de mayo una sesión de trabajo con los hogares, el contratista y la CVP, en donde se evaluará la situación y se tomarán medidas. Se lograron entregar cuatro (4) de las treinta (30) viviendas programadas las cuales van a contar con una segunda etapa de obra para dejar terminados básicos con recursos de la CAJA de la Vivienda Popular.  Es de anotar que igualmente otras 9 viviendas ya aplicaron el recurso del SDVE y que se van a intervenir al igual que las 4 primeras con recursos adicionales para terminados antes de que las familias se pasen.
Debido a las situaciones presentadas se  modificó el contrato de ejecución en tiempo y recursos, en procura de que las obras programadas puedan cumplirse a cabalidad. 
Frente a esta meta se ha decidido ajustar en agosto la magnitud a las condiciones reales que le genera el ajuste normativo, a la definición de ejecución en procesos constructivos y los tiempos requeridos para concretar las contrataciones.  Esta medida sin embargo, no afecta la meta del cuatrienio, solo desplaza la actividad de ejecución hacia la vigencia siguiente 2023.
Durante el mes de septiembre se realizó ajuste a la magnitud de la meta en tanto un (1) hogar de los tres (3) que habían manifestado no querer continuar en el proceso decidió iniciar obra.</t>
  </si>
  <si>
    <t>N.A.</t>
  </si>
  <si>
    <t>Durante el mes de agosto se están reportando 57 mejoramientos que se encuentran con acta de inicio y cuyos hogares aceptaron iniciar obras, las cuales se encuentran actualmente en curso. En septiembre ingresa un nuevo hogar para un total de 58  que se encuentra en obra.  Al cierre del tercer trimestre el equipo de apoyo a la supervisión monitorea y hace seguimiento a la proyección de las actas de entrega y acuerdos para la sostenibilidad de 22 obras que se han terminado y que se entregarían en octubre según lo programado.</t>
  </si>
  <si>
    <t xml:space="preserve">Se avanzan obras con los cuatro grupos de trabajo programados.  Dos (2) hogares de los 60 inicialmente programados, desistieron del proceso de ejecución.  
El contratista interventor  ha radicado a septiembre  cinco (5) informes de los cuales tres  (3) se encuentran en revisión y ajustes. </t>
  </si>
  <si>
    <t xml:space="preserve">Frente a lo programado para la vigencia, el avance  lo supera. Se està revisando la posibilidad de ajustar el Plan de Acciòn de Participaciòn Comunitaria de tal manera que se ajuste a la realidad de los resultados del Plan de Gestiòn Social, por sugerencia de la OAP.  </t>
  </si>
  <si>
    <t>Se avanza con la actualización de las herramientas de gestión y con los reportes de información a la OAP y C.I. Durante el mes de septiembre se solicitó la actualización del mapa anticorrupción y se gestionaron las medidas necesarias para atender las recomendaciones de C.I. en el informe del PAAC y Mejoramiento..
Se recibió y circuló informe del estado de avance del sistema misional.</t>
  </si>
  <si>
    <t>Durante el presente mes  se recibió el informe a  la auditoría de la Personería dando curso a las medidas correctivas, mejorando la base de datos. Se atendieron los requerimientos de la auditoría de la Contraloría Distrital a las metas del proyecto y a la auditoría de control interno al convenio 686.</t>
  </si>
  <si>
    <t xml:space="preserve">Durante el primer cuatrimestre se ha avanzado con las siguientes acciones:
ENERO
83 hogares con procesos de contratación de obra en curso. 
60 Predios con acciones de acompañamiento técnico-social y acciones en respuesta para la reubicación temporal del hogar beneficiario (pago de alquiler temporal, transporte, vigilancia).
FEBRERO
84 Hogares postulados para el trámite de subsidio ante la SDHT .
MARZO
5   Hogares postulados para el trámite de subsidio ante la SDHT.
83 Hogares con anexos técnicos ajustados a las nuevas condiciones -CVP operadora BDM. 
ABRIL.
Durante este mes no se radicaron, se esta gestionando concertadamente con la SDHT, la ampliación del monto del SDVE modalidad construcción progresiva.
MAYO
29 Hogares postulados para el trámite de subsidio ante la SDHT.
261 Acciones de acompañamiento técnico y social a los 60 hogares que se encuentran en ejecución de obras -incluyen las actividades que han debido realizarse para reducir el impacto de la inseguridad en el territorio, así como las dificultades presentadas por los cambios requeridos en la fase de ejecución.
JUNIO
64 Hogares postulados para el trámite de subsidio ante la SDHT.
60 Acompañamientos a los hogares que se encuentran en proceso de construcción.
JULIO
23 Hogares postulados para el trámite de subsidio ante la SDHT.
AGOSTO
41 Hogares con acompañamiento para el pago de arrendamiento.
SEPTIEMBRE
12 Hogares postulados ante la SDHT para el trámite de asignación del subsidio.
39 Hogares con acompañamiento para su traslado temporal.
</t>
  </si>
  <si>
    <t xml:space="preserve">Para el tercer trimestre de 2022 se giraron $6.567.634.737 que corresponden al 16% del total de reservas constituidas. </t>
  </si>
  <si>
    <t>El 31 de agosto de 2022 la Dirección de Mejoramiento de Barrios recibió a satisfacción los Estudios y Diseños elaborados en el marco del contrato de consultoría 415 de 2021 e interventoría 470 de 2021, debidamente firmados y soportados con tarjetas profesionales.</t>
  </si>
  <si>
    <t>Para el periodo de reporte no se presenta medición del indicador, teniendo en cuenta que la frecuencia del mismo es semestral. No obstante, se avanza en el procedimiento de liquidación de los contratos 898 y 899 de 2020, 415 y 470 de 2021.</t>
  </si>
  <si>
    <t>Para el periodo de reporte no se presenta medición del indicador, teniendo en cuenta que la frecuencia del mismo es semestral. No obstante, durante el periodo de reporte se realizó el seguimiento en estabilidad a 6 contratos, los cuales son:  605 de 2015, 592 de 2015, 627 de 2017, 584 de 2016, 597 de 2016, 629 de 2017, 518, 519, 522 y 601 de 2017.</t>
  </si>
  <si>
    <t>Gestión de Control Disciplinario Interno</t>
  </si>
  <si>
    <t>Jefe Oficina Control Disciplinario Interno</t>
  </si>
  <si>
    <t>Directora de Gestión Corporativa</t>
  </si>
  <si>
    <t xml:space="preserve">En cumplimiento a las actividades establecidas en el Plan de Acción PIGA 2022, Se ejecutaron para el presente trimestre las siguientes actividades:
Programa de Uso eficiente de agua:
• Se realiza registro y análisis del consumo de agua en la CVP, según los periodos facturados por la empresa prestadora del servicio, para facilitar toma de decisiones frente al objetivo y meta del programa, y se presentó informe sobre el consumo del primer semestre de este recurso.
• Se realizaron campañas sobre el uso adecuado y ahorro en los consumos de agua dentro y fuera de las instalaciones de la CVP, las cuales fueron divulgadas con el apoyo de la Oficina asesora de Comunicaciones a través de las carteleras digitales y correos institucionales y otros medios electrónicos existentes en la entidad. 
• Se realizaron jornadas de sensibilización sobre sobre el ahorro y uso eficiente del recurso hídrico, como contribución al fortalecimiento de la cultura ambiental institucional y la protección al ambiente. 
• Se elaboró Informe sobre consumo de agua en la CVP – periodo enero a noviembre vigencia 2022.
Programa de Uso eficiente de energía:
• Se Realiza registro y análisis del consumo de energía en la CVP, según los periodos facturados por la empresa prestadora del servicio, para facilitar toma de decisiones frente al objetivo y meta del programa, y se presentó informe primer semestre sobre el consumo de este recurso.
• Se desarrolló la actividad “Día de la Escalera” en los meses programados como insumo al cumplimiento de las actividades programadas en el Plan de Acción PIGA 2022, incentivando el uso de la escalera y así disminuir el uso del ascensor. 
• Se realizaron campañas sobre el uso adecuado y ahorro en los consumos de energía dentro y fuera de las instalaciones de la CVP, las cuales fueron divulgadas con el apoyo de la Oficina asesora de Comunicaciones a través de las carteleras digitales y correos institucionales y otros medios electrónicos existentes en la entidad. 
• Se realizaron jornadas de sensibilización sobre sobre el ahorro y uso eficiente de energía, como contribución al fortalecimiento de la cultura ambiental institucional y la protección al ambiente. 
• Se elaboró Informe sobre consumo de energía en la CVP – periodo enero a noviembre vigencia 2022.
Programa de Gestión Integral de Residuos:
• Se verifica el almacenamiento temporal de los residuos y se garantiza la entrega de los residuos sólidos aprovechables generados a la asociación de recicladores ASORETRIUNFO con quienes se tiene convenio de corresponsabilidad vigente, conforme al Decreto 400 de 2004.
• Se realizó campañas para la reducción de plástico de un solo uso en la CVP, a través de piezas gráficas publicadas con el apoyo de la oficina Asesora de Comunicaciones por medio de los medios electrónicos dispuestos en la entidad.
• Se realizó campañas y jornadas de sensibilización sobre la gestión integral de residuos enfocadas a la adecuada segregación de residuos ordinarios y peligrosos generados al interior de la CVP, como contribución al fortalecimiento de la cultura ambiental institucional y la protección al ambiente. 
• Se realiza registro y análisis con periodicidad mensual para cada uno de los residuos generados en la entidad, teniendo en cuenta que los residuos que se generan son: Aprovechables (papel, cartón, plástico, vidrio y metal), NO aprovechables y RESPEL (Tóner y luminarias) RAEES (partes de periféricos); lo anterior con el fin de facilitar toma de decisiones frente al objetivo y meta del programa; los datos registrados para el presente trimestre son:
-Residuos Aprovechables: 1685 kg de residuos generados clasificados así: Plástico 318 Kg, vidrio 415 kg, metal 120 kg, Papel 346 Kg y cartón 486 kg.
-Residuos NO aprovechables: 627,79 Kg.
-Registro de RESPEL y RAEES: 5 kg.
• Se verifica el almacenamiento temporal de los residuos sólidos NO aprovechables generados en la entidad y se realiza la entrega a la empresa de aseo distrital prestadora del servicio en el sector (PROMOAMBIENTAL).
• Se verifica el almacenamiento temporal de los RESPEL y RAEES generados en la CVP y se garantiza la entrega de estos residuos a gestores autorizados para la correcta disposición final a través del programa de RECICLATÓN de la SDA.
• Se realiza cargue de información PINES DE RCD 20898, 20899, 21081 y 20411 en la plataforma web de RCD de la SDA.
• Se realiza inspección de puntos ecológicos en las sede administrativa y archivo central de la CVP.
Programa de Consumo Sostenible:
• Se realizó campañas y jornadas de sensibilización sobre consumo y ahorro de papel en la entidad enfocadas a la minimización de consumo de papel, haciendo un mejor aprovechamiento de las Tecnologías de la Información y la comunicación TIC. 
• Se realiza registro y análisis del consumo de papel en la CVP por dependencia, según información entregada por la Subdirección Administrativa.
• Se realiza análisis de consumo de papel por impresión en la CVP por dependencia, según información entregada por la Oficina TIC.
• Se elevó informe sobre el consumo de papel en la CVP – periodo enero a noviembre vigencia 2022.
• Se realizó jornada de sensibilización sobre Compras Públicas Sostenibles, dirigido a los funcionarios y contratistas de la entidad.
Programa de Prácticas Sostenibles:
• Se realizó el registro de biciusuarios; para este cuarto trimestre, en donde se contó con un promedio de registro de 37 servidores/mes, los cuales hacen uso de la bicicleta como su medio de transporte al trabajo. Lo anterior con el fin de facilitar toma de decisiones frente al objetivo y meta del programa.
• Se realizó apoyo a la ejecución del contrato CVP-681-2022, por el cual se realizó la instalación de jardín vertical y techo verde.
• Se desarrollan las jornadas del día de la Movilidad Sostenible en cumplimiento del Decreto 037 de 2019.
Otras acciones PIGA
• Se desarrollaron actividades en la semana de la bicicleta.
• Registro de población (Visitantes, usuarios, funcionarios, contratistas, vigilancia y Servicios Generales).
• Se actualizaron los procedimientos PROCEDIMIENTO DE IDENTIFICACIÓN Y EVALUACIÓN DE REQUISITOS LEGALES APLICABLES EN MATERIA AMBIENTAL y PROCEDIMIENTO IDENTIFICACIÓN DE ASPECTOS Y VALORACIÓN DE IMPACTOS AMBIENTALES. 
• Se apoyó el proceso de adquisición de canecas y puntos ecológicos del proceso de Mínima Cuantía 017 de 2022.
• Se elaboró el Plan de Acción PIGA 2023, se presentó a la SDA y al Comité de gestión y Desempeño de la CVP y se validó en herramienta STORM USER para posteriormente reportar en la plataforma STORM WEB de la SDA en cumplimiento del Art. 20 de la res. 242 de 2014.
• Se elaboró y se validó en herramienta STORM USER el informe de planificación correspondiente al segundo semestre y se reportaron en la plataforma STORM WEB de la SDA en cumplimiento del Art. 20 de la res. 242 de 2014.
</t>
  </si>
  <si>
    <t>Se efectuó el cuarto seguimiento trimestral equivalente al 25% del total de la meta (acumulado  100% equivalente a cuatro (4) seguimientos del PAPC 2022)</t>
  </si>
  <si>
    <t>Para el cuarto trimestre se llevaron a cabo 708 actividades cuando se habían proyectado 106 actividades en el trimestre dentro del Plan de Acción de Participación Ciudadana y Control Social 2022 (Esto marca un nivel de cumplimiento del 668% de lo proyectado en el trimestre). Durante solo el cuarto trimestre se desarrolla el 117% de lo proyectado.  A nivel anual el indicador reporta un nivel de cumplimiento de 449% demostrando que el nivel de actividades ejecutadas sobrepasó las proyectadas.</t>
  </si>
  <si>
    <t>En esta actividad se reporta o publica mes vencido, se realizó reporte y solicitud de publicación de PAGI, PAA, informe plurianual y FUSS a 30 de septiembre, 31 de octubre, 30 de noviembre de 2022</t>
  </si>
  <si>
    <t>PÚBLICO EXTERNO:
En los meses de Octubre, Noviembre y Diciembre de 2022 hicimos presencia en los siguientes medios de comunicación:
1. El Espectador
2. El Tiempo
3. Nuevo Siglo 
4. Todelar 
7. City TV
8, Q´hubo
PÚBLICO INTERNO: 
En el 4to trimestre de 2022 se realizaron los siguientes avances en Comunicación Interna: 
Se difundió periodicamente el NewsCVP con noticias, información importante e invitación a eventos del Distrito, así como información sobre la Transparencia en la CVP.  Se crearon y difundieron campañas internas de la OAC o solicitadas por las oficinas de la entidad.
Octubre: Se enviaron 218 correos, 3 News CVP, 5 actualizaciones de monitores, 15 publicaciones de Intranet y 73 actualizaciones de pantallas. 
Noviembre: Se enviaron 180 correos, 4 News CVP, 5 actualizaciones de monitores, 9 publicaciones de Intranet y 51 actualizaciones de pantallas.
Diciembre: Se enviaron 148 correos, 1 News CVP, 1 actualizaciones de monitores, 8 publicaciones de Intranet y 14 actualizaciones de pantallas</t>
  </si>
  <si>
    <t xml:space="preserve">La Oficina Asesora de Counicaciones en el cuartor trimestre de 2022 no tiene hallazgos pendientes. </t>
  </si>
  <si>
    <t xml:space="preserve">Durante el cuarto trimestre de 2022 se realizaron más de 170 productos gráficos y audiovisuales para pantallas, redes sociales y mailing con un promedio 50 mensual, entre los más destacados están:
Campañas: Obras Contrato Social, Red de Formadores, Fhash disciplinario, Campaña Navidad, presentación consejo de gobierno, Comunicación asertiva, Campaña veeduría tatento humano, boletín de buenas noticias.  
Todos las campañas y piezas gráficas se encuentran subidas en el Servidor 11.
</t>
  </si>
  <si>
    <r>
      <rPr>
        <b/>
        <sz val="11"/>
        <rFont val="Arial"/>
        <family val="2"/>
      </rPr>
      <t>PÚBLICO EXTERNO:</t>
    </r>
    <r>
      <rPr>
        <sz val="11"/>
        <rFont val="Arial"/>
        <family val="2"/>
      </rPr>
      <t xml:space="preserve">
En los meses de Enero, Febrero y Marzo de 2022 hicimos presencia en los siguinetes medios de comunicación: 
1. Cuty Noticias 8 pm
2. ADN
3. EL TIEMPO
</t>
    </r>
    <r>
      <rPr>
        <b/>
        <sz val="11"/>
        <rFont val="Arial"/>
        <family val="2"/>
      </rPr>
      <t xml:space="preserve">
PÚBLICO INTERNO:
</t>
    </r>
    <r>
      <rPr>
        <sz val="11"/>
        <rFont val="Arial"/>
        <family val="2"/>
      </rPr>
      <t xml:space="preserve">En el primer trimestre de 2022 se realizaron los siguientes avances en Comunicación Interna: Se envió información de interés para los servidores públicos de la CVP a través del correo interno, intranet, pantallas y monitores. Se difundió “Mi Historia Contada” del funcionario Armando Valencia. Además, se publicaron seis Buenas Noticias a partir del primero marzo. Se programaron piezas de transparencia; por lo que en el mes de marzo se publicó una vía mailing y cinco se compartieron por pantallas. Se compartieron piezas de Covid y vacunación vía mailing y pantallas. Se enviaron las piezas solicitadas por cada dependencia, respondiendo positivamente cada una de éstas y difundiéndolas vía Mailing, pantallas y monitores. Se compartieron vía mailing, pantallas y monitores piezas alusivas a los 80 años de la CVP. Las solicitudes que se hicieron desde TIC también fueron compartidas vía mailing y pantallas. También se compartieron piezas/vídeos realizados desde la Oficina Asesora de Comunicaciones. Las campañas solicitadas por la Alcaldía Mayor de Bogotá fueron: En Bogotá, no es obligatorio el uso de tabapocas en espacios abiertos. Cambios operacionales troncal y zonal – Transmilenio. Cursos Soy 10 Aprende. Encuesta Ambientes Laborales Inclusivos – ALI. Nuevo calendario tributario e inscripción en la oficina virtual de la SDH. ¡El ejemplo empieza por casa! Último plazo: 14 de marzo. Marzo, mes de prevención del cáncer de cuello uterino y cáncer de seno. Segunda versión del Foro “Somos Agua”. Conferencia 'La violencia de género desde el Derecho Disciplinario. Tu plato sano y sostenible. campaña rendición de cuentas 'La Bogotá que estamos construyendo'.
Para un total de 19 publicaciones en Intranet, 117 correos enviados, 23 actualizaciones de monitores y 104 actualizaciones de pantallas. </t>
    </r>
  </si>
  <si>
    <r>
      <rPr>
        <b/>
        <sz val="11"/>
        <rFont val="Arial"/>
        <family val="2"/>
      </rPr>
      <t xml:space="preserve">REDES SOCIALES Y PÁGINA WEB:
TWITTER:
</t>
    </r>
    <r>
      <rPr>
        <sz val="11"/>
        <rFont val="Arial"/>
        <family val="2"/>
      </rPr>
      <t xml:space="preserve">7.400 impresiones por día.
174.400 impresiones por 30 días
256  Clics en el enlace
523  Retuits sin comentarios
1.971 Me gusta
38.941 Seguidores
361  Menciones
35.397 visitas al perfil
253 Tweets
234 nuevos seguidores orgánicos
Tasa de interacción 3.4 %
</t>
    </r>
    <r>
      <rPr>
        <b/>
        <sz val="11"/>
        <rFont val="Arial"/>
        <family val="2"/>
      </rPr>
      <t>FACEBOOK:</t>
    </r>
    <r>
      <rPr>
        <sz val="11"/>
        <rFont val="Arial"/>
        <family val="2"/>
      </rPr>
      <t xml:space="preserve">
Seguidores: 23.200
Alcance de las publicaciones: 14.312
Me gusta de la página 19.601
Interacciones con las publicaciones 10.961
Reproducción de videos 10.286
Alcance Historias 3.775
62 % mujeres alcanzadas
37 % hombres alcanzados  
Me Gusta de la página 55
</t>
    </r>
    <r>
      <rPr>
        <b/>
        <sz val="11"/>
        <rFont val="Arial"/>
        <family val="2"/>
      </rPr>
      <t>INSTAGRAM:</t>
    </r>
    <r>
      <rPr>
        <sz val="11"/>
        <rFont val="Arial"/>
        <family val="2"/>
      </rPr>
      <t xml:space="preserve">
60 % mujeres
39.9 % hombres
Cuentas Alcanzadas 1.395
Interacciones con el contenido 224
Publicaciones 18
Alcance en Publicaciones 2.984
Publicaciones historias 32
Alcance historias: 1.333
SEGUIDORES 3.595
</t>
    </r>
    <r>
      <rPr>
        <b/>
        <sz val="11"/>
        <rFont val="Arial"/>
        <family val="2"/>
      </rPr>
      <t>YOUTUBE:</t>
    </r>
    <r>
      <rPr>
        <sz val="11"/>
        <rFont val="Arial"/>
        <family val="2"/>
      </rPr>
      <t xml:space="preserve">
2. 6.100  impresiones
3. Tasa de clics de las impresiones 6.9 %
4. Tipos de fuente de tráfico:
*Feed de Shorts 1.0 %
*Busquedas en Youtube 30.4 %
*Externas 33.2 %
*Busquedas en Youtube 34.7 %
*Funciones de exploración 6.4%
5. Principales fuentes externas:
* cajaviviendapopular.gov.co 24.9 %
*Google Search 16,3%
* Caja Vivienda Popular 24.9 %
*WhatsApp 12,9 %
*Youtube 2.0 %
*Facebook 1.7 %
6. Área Geográfica: Colombia 81.3 % /
OTROS  18.7 %
*Mujeres 45.3 %
*Hombre 54.7 %
TIK TOK
VIDEOS 5
ME GUSTA 142
REPRODUCCIONES 1137
SEGUIDORES: 40
</t>
    </r>
    <r>
      <rPr>
        <b/>
        <sz val="11"/>
        <rFont val="Arial"/>
        <family val="2"/>
      </rPr>
      <t>PÁGINA WEB</t>
    </r>
    <r>
      <rPr>
        <sz val="11"/>
        <rFont val="Arial"/>
        <family val="2"/>
      </rPr>
      <t xml:space="preserve">:
En el primer trimestre de 2022 se presentaron los siguientes avances para página web:
1) Se registraron 21,083 visitas generales al portal web www.cajaviviendapopular.gov.co
2) El promedio de visitantes a diario es 703 visitantes
3) Total de visitas durante el tercer de 2022 presenta incremento del 4%
4) En marzo se atrajo a 4,004 nuevos usuarios.
5) Las visitas de usuarios recurrentes a la página web son 4,984 usuarios
6) Aumento en la cantidad de visitas del  34% frente al cierre en diciembre - vigencia 2021.
7) Frente a la cantidad de visitas esperadas tenemos un avance del 28,45 % de cumplimiento (resta 71,55%)
Nota: Se esperan 205 mil visitas totales a la página web durante la vigencia 2022
</t>
    </r>
  </si>
  <si>
    <r>
      <rPr>
        <sz val="11"/>
        <rFont val="Arial"/>
        <family val="2"/>
      </rPr>
      <t xml:space="preserve">En el tercer trimestre de 2022 a través de las redes sociales se compartieron contenido de las diferentes sinergias de la Alcaldía o entidades del sector hábitat, también se implementó una parrilla fría para mover en los momentos donde se genera poco contenido de la entidad
Se desarrollaron piezas gráficas y audiovisuales que acompañaron el contenido de lo que se está trabajando armónicamente con los diseñadores para la creación de las piezas.         
Se realizó seguimiento del contenido de cada publicación en cada red social (Facebook, Twitter, Instagram y YouTube); actualizando el contenido y mejorando en la técnica de publicación en cada red social. </t>
    </r>
    <r>
      <rPr>
        <b/>
        <sz val="11"/>
        <rFont val="Arial"/>
        <family val="2"/>
      </rPr>
      <t xml:space="preserve">
TWITTER:                                                      
</t>
    </r>
    <r>
      <rPr>
        <sz val="11"/>
        <rFont val="Arial"/>
        <family val="2"/>
      </rPr>
      <t>5.400 impresiones por día.
194.300 impresiones por 30 días
196 Clics en el enlace
488 Retuits sin comentarios
1.596 Me gusta
13.688 Seguidores
615 Menciones
55.400 visitas al perfil
275 Tweets
270 nuevos seguidores orgánicos
Tasa de interacción 4,0 %</t>
    </r>
    <r>
      <rPr>
        <b/>
        <sz val="11"/>
        <rFont val="Arial"/>
        <family val="2"/>
      </rPr>
      <t xml:space="preserve">
FACEBOOK: 
</t>
    </r>
    <r>
      <rPr>
        <sz val="11"/>
        <rFont val="Arial"/>
        <family val="2"/>
      </rPr>
      <t>Seguidores: 8.429
Alcance de las publicaciones: 27.717
Me gusta de la página 20.750
Interacciones con las publicaciones 28.086
Reproducción de videos 6.262
Alcance Historias 3.368
62 % mujeres alcanzadas
36 % hombres alcanzados</t>
    </r>
    <r>
      <rPr>
        <b/>
        <sz val="11"/>
        <rFont val="Arial"/>
        <family val="2"/>
      </rPr>
      <t xml:space="preserve">  
INSTAGRAM:
</t>
    </r>
    <r>
      <rPr>
        <sz val="11"/>
        <rFont val="Arial"/>
        <family val="2"/>
      </rPr>
      <t>Cuentas Alcanzadas 74.159
Seguidores 2.579
Interacciones con el contenido 1.443
Publicaciones 25
Historias Publicadas 60
Alcance historias: 1.323
Mujeres 59,7 %
Hombres 40,2 %</t>
    </r>
    <r>
      <rPr>
        <b/>
        <sz val="11"/>
        <rFont val="Arial"/>
        <family val="2"/>
      </rPr>
      <t xml:space="preserve">
YOUTUBE: 
</t>
    </r>
    <r>
      <rPr>
        <sz val="11"/>
        <rFont val="Arial"/>
        <family val="2"/>
      </rPr>
      <t>2. 16.200 impresiones
3. Tasa de clics de las impresiones 16.4 %
4. Tipos de fuente de tráfico:
*Feed de Shorts 14.2 %
*Busquedas en Youtube 55.8 %
*Externas 37.6 %
*Funciones de exploración 16.9 %
5. Principales fuentes externas: 
* cajaviviendapopular.gov.co 24.9 %
*Google Search 28.5%
* Caja Vivienda Popular 23.9 %
*WhatsApp 5,1 %
*Youtube 1.5 %
*Facebook 0.3 %
6. Área Geográfica: Colombia 70.9 % / 
OTROS 14.1 %
*Mujeres 45.3 %
*Hombre 54.7 %</t>
    </r>
    <r>
      <rPr>
        <b/>
        <sz val="11"/>
        <rFont val="Arial"/>
        <family val="2"/>
      </rPr>
      <t xml:space="preserve">
TIK TOK
</t>
    </r>
    <r>
      <rPr>
        <sz val="11"/>
        <rFont val="Arial"/>
        <family val="2"/>
      </rPr>
      <t xml:space="preserve">VIDEOS 14
ME GUSTA 499
REPRODUCCIONES 1.339
SEGUIDORES: 152
</t>
    </r>
    <r>
      <rPr>
        <b/>
        <sz val="11"/>
        <rFont val="Arial"/>
        <family val="2"/>
      </rPr>
      <t>PÁGINA WEB:</t>
    </r>
    <r>
      <rPr>
        <sz val="11"/>
        <rFont val="Arial"/>
        <family val="2"/>
      </rPr>
      <t xml:space="preserve">
En el tercer trimestre de 2022 (julio-agosto-septiembre) en la  página web y el botón de transparencia  se realizaron publicaciones de piezas informativas acerca de la ley de transparencia y 180 solicitudes durante el trimestre.
1) Se registraron 89.550 visitas generales al portal web www.cajaviviendapopular.gov.co (incluye portal web y las tres páginas de Curaduría Pública Social).
2) El promedio de visitantes a diario es 995 visitantes
3) Total de visitas durante el tercer trimestre de 2022 presenta incremento del 26%
4) Entre julio, agosto y septiembre se atrajo a 10.159 nuevos usuarios. (trimestral)
5) Las visitas de usuarios recurrentes a la página web son 12.506 usuarios (trimestral)
6) Aumento en la cantidad de visitas del  22% frente al cierre en septiembre vigencia 2021.
7)  Se esperaban 205 mil visitas totales a la página web durante la vigencia 2022 y se registraron 214.173 visitas Al cierre del 30-09-2022</t>
    </r>
  </si>
  <si>
    <t>De manera periódica se realiza actualización de los contenidos de la Ley 1712 de 2014, los cuales se socializaron por correo electrónico y se realizaron cargas de contenido para actualizar la página web y el botón de transparencia y se realizaron publicaciones de piezas informativas acerca de la ley de transparencia y 180 solicitudes durante octubre, noviembre y diciembre de 2022,</t>
  </si>
  <si>
    <t xml:space="preserve">En el cuarto trimestre de 2022 a través de las redes sociales se compartieron contenido de las diferentes sinergias de la Alcaldía o entidades del sector hábitat, también se implementó una parrilla fría para mover en los momentos donde se genera poco contenido de la entidad
Se desarrollaron piezas gráficas y audiovisuales que acompañaron el contenido de lo que se está trabajando armónicamente con los diseñadores para la creación de las piezas.         
Se realizó seguimiento del contenido de cada publicación en cada red social (Facebook, Twitter, Instagram y YouTube); actualizando el contenido y mejorando en la técnica de publicación en cada red social. 
TWITTER:                                                               
3.863 impresiones por día. 
111.100impresiones por 30 días 
116 Clics en el enlace 
601 Retuits sin comentarios 
1.989 Me gusta 
416.27Seguidores 
669 Menciones 
21.397 visitas al perfil 
170 Tweets 
260 nuevos seguidores orgánicos 
Tasa de interacción 12,3% 
FACEBOOK: 
Seguidores: 25.570 
Alcance de las publicaciones: 18.114
Me gusta de la página 21.228
Interacciones con las publicaciones 12.803
Reproducción de videos 8.751
Alcance Historias 3.538
62 % mujeres alcanzadas
36 % hombres alcanzados  
INSTAGRAM:
Cuentas Alcanzadas 11.064
Seguidores 4.038
Reels 5.043 Reproducciones
Interacciones con el contenido 1.360
Publicaciones 19
Historias Publicadas 37
Cuentas que interactuaron 503
Alcance historias: 6.528
Me Gusta 160
Reels 8
Veces Compartido 5
Mujeres 58,4 %
Hombres 41,5 %
YOUTUBE: 
2. 19.600 impresiones
3. Tasa de clics de las impresiones 8.9 %
4. Tipos de fuente de tráfico:
*Feed de Shorts 25.8 %
*Busquedas en Youtube 44.4 %
*Externas 25,1 %
*Funciones de exploración 33.3 %
*Tasa de clics de las impresiones: 10.6%
5. Principales fuentes externas: 
* Externas 12.1%
* cajaviviendapopular.gov.co 35.3 %
*WhatsApp 100 %
*Mujeres 42.5 %
*Hombre 57.5 %
TIK TOK
VIDEOS 10
ME GUSTA 1.676
REPRODUCCIONES 2.862
SEGUIDORES: 515
</t>
  </si>
  <si>
    <t>En el cuarto trimestre se asignó y registró los siguientes procesos judiciales y extrajudiciales:
 mes de octubre: 1 acción de tutela y 6 conciliaciones extrajudiciales
mes de noviembre: 4 acciones de tuela, 1 conciliación extrajudicial y 1 proceso penal. 
mes de diciembre: 5 acciones de tutela.
En total, hubo una asignación y registro de 18 procesos judiciales y extrajudiciales</t>
  </si>
  <si>
    <r>
      <t xml:space="preserve">por parte de la Dirección Jurídica en lo que va corrido del año, enero a marzo se han emitido un total de diez (10) conceptos jurídicos, los mismos han sido publicados en la Carpeta del Servidor 11, tal como se ha indicado, y están siendo verificados con el fin de solicitar su publicación por parte del Registro Distrital, con el fin de salvaguardar la información sensible tal como lo señala la Ley 1591 de 2012, y con seguimiento estricto de los requerimientos que se tienen por parte de los competentes en el Distrito Capital.
Para el mes de enero fueron emitidos y publicados un total de: </t>
    </r>
    <r>
      <rPr>
        <b/>
        <sz val="11"/>
        <rFont val="Arial"/>
        <family val="2"/>
      </rPr>
      <t>3</t>
    </r>
    <r>
      <rPr>
        <sz val="11"/>
        <rFont val="Arial"/>
        <family val="2"/>
      </rPr>
      <t xml:space="preserve"> conceptos jurídicos
Para el mes de febrero fueron emitidos y publicados un total de: </t>
    </r>
    <r>
      <rPr>
        <b/>
        <sz val="11"/>
        <rFont val="Arial"/>
        <family val="2"/>
      </rPr>
      <t>3</t>
    </r>
    <r>
      <rPr>
        <sz val="11"/>
        <rFont val="Arial"/>
        <family val="2"/>
      </rPr>
      <t xml:space="preserve"> conceptos jurídicos
Para el mes de marzo fueron emitidos y publicados un total de: </t>
    </r>
    <r>
      <rPr>
        <b/>
        <sz val="11"/>
        <rFont val="Arial"/>
        <family val="2"/>
      </rPr>
      <t>4</t>
    </r>
    <r>
      <rPr>
        <sz val="11"/>
        <rFont val="Arial"/>
        <family val="2"/>
      </rPr>
      <t xml:space="preserve"> conceptos jurídicos</t>
    </r>
  </si>
  <si>
    <t>En lo corrido del cuarto trimestre de la vigencia, la Dirección Jurídica ha expedido 7 conceptos Jurídicos, que han sido publicados en la carpeta servidor 11.</t>
  </si>
  <si>
    <t xml:space="preserve">En el mes de noviembre se emitió la Política de Prevención del Daño antijurídico en asuntos de contratación, socializada ante el Comité de Conciliación en sesión del 15 de diciembre de 2022 </t>
  </si>
  <si>
    <t>Se ejecutaron las actividades del Plan Institucional de Capacitación, Plan de Incentivos Institucionales (bienestar, incentivos y clima laboral), Plan de Seguridad y Salud en el Trabajo, mediante las estrategias formuladas: Aliados Estratégicos, con recursos destinados para cada uno de los planes mediante la contratación de proveedores y autogestionadas externa e internamente de  la entidad, atendiendo las necesidades del talento humano de la entidad. Así mismo se realizó el autodiagnóstico MIPG de gestión estratégica del talrento humano y de integridad, asó como el solicitado por el DASCD en gestión estratégica del talento humano, ejecutando las actividades correspondientes en la vigencia.</t>
  </si>
  <si>
    <t>Dentro de la planta ya se realizaron los encargos de acuerdo a las vacantes transitorias, así con los encargos actuales la planta fija de la entidad viene cumpliendo con las actividades necesarias para el avance de los procesos de la Caja de la Vivienda Popular.
• Se realizaron los reportes de SIMO 4.0 vacancia definitiva mensualmente.
• Se realizó la revisión de OPEC de la CNSC</t>
  </si>
  <si>
    <t>* Se logró el desarrollo de las actividades contempladas en el marco del contrato 519 de 2022 con la Universidad Nacional de Colombia.
* Se divulgó y propició la participación en las actividades lideradas por los aliados estratégicos:Universidad Compensar, DASC, Secretaria General, ESAP, entre otros.
* Se ejecutó la red de formadores internos mediante la cual los servidores públicos y contratistas mediante charlas dirigidas al todo el recurso humano de la entidad transfieran sus conocimientos.</t>
  </si>
  <si>
    <t>* Se logró la ejecución de las actividades de bienestar contratadas mediante el contrato 372 de 2022 con la Caja de Compensación Compensar, entre las que se destacan: Dia De La Mujer, Aniversario 80 años CVP, Dia De Los Niños, Dia De La Familia (Bingo - Picnic), Incentivo Servidores, Torneo Bolos, Caminata, Pasadia Lagosol Dia De La Familia Cvp, Vacaciones Recreativas, Bonos De Cine, Bonos Navidad, Cierre De Año, Anchetas.
Así mismo mediante actividades autogestionadas por el equipo de talento humano se adelantaron: Feria De Emprendimiento, Ferias De Servicio, Día De Los Niños, Actividad Sdm Eliminación De La Violencia Contra La Mujer , Actividad Sdm Feminicidio y Novenas Navideñas.</t>
  </si>
  <si>
    <t>* Se logra el 100% de la implementación de los requisitos normativos de la Resolución 0312 del 2019.
* Se logra cumplimiento del 98.3% de las acciones programadas en el plan de trabajo para la vigencia 2022.
* Cumplimiento del 100% de las acciones del plan de mejoramiento, producto de la auditoría realizada en enero del 2022.
* Reconocimiento del sistema dentro de la institución e identificación de los roles definidos para la implementación.</t>
  </si>
  <si>
    <t>Capacitación de sensibilización en seguridad de la información impártida por el proveedor Xertica, dirigido a toda la CVP.
Correos de simulacro phishinig enviados a los funcionarios y contratistas de la entidad como ejercicio de evaluación previo a las capacitaciones de sensibilización en seguridad de la información.</t>
  </si>
  <si>
    <t>Mediante seguimiento y reporte de la plataforma de antivirus de la entidad
se controlan y hacen seguimientos a los dispositivos tecnológicos de la entidad, dentro de los cuales
se reportan e identifican 506 maquinas en los reportes generados por la herrramienta y seguimiento efectuado por parte de la mesa de servicios.
Contrato con fortinet, para la renovación del licenciamiento de los diferentes dispositivos de seguridad perimetral, Contrato no.541 de 2022 "Realizar la renovación del licenciamiento para los equipos de seguridad perimetral el sistema de detección y respuesta de punto final y la solución de WIFI seguro para la Caja de la Vivienda Popular".</t>
  </si>
  <si>
    <t>En el mes de diciembre, se efectuo la publicación de la información destinada como dato abierto en las plataformas para tal fin como lo es IDECA - datos.gov.co recibida por los procesos misionales.</t>
  </si>
  <si>
    <t>Se realiza la solicitud de actualización de la matriz de activos de información
hacia la OAP a travez de memorando TIC no.202211600109223.
Mediante memorando No.202211600086783 se realiza el envío de publicación de la matriz de activos de información en consolidación con los procesos respectivos y publicado en la carpeta del SGC correspondiente.</t>
  </si>
  <si>
    <t>Se atiende reunión del día 10 de octubre de 2022 apoyando a la Subdirección financiera  en la generación de paz y salvos de Formula 4GL.</t>
  </si>
  <si>
    <t>Para el cuarto trimestre se evidencia la entrega a la OAP del PAPC, Radicado 202212000136803, con el registro de información de las actividades desarrolladas por el Componente Social de la Dirección de Reasentamientos, donde se evidencia el cumplimiento de éste. Con relación a la ejecución de actividades del PAAC y matrices de riesgo, Se realizó seguimiento y reporte con el Radicado 202212000138903. 
El cumplimiento de la acción está conforme lo establecido, sin ninguna dificultad.</t>
  </si>
  <si>
    <t>De manera mensual se ha venido divulgando por medio de pantallas digitales, portal web, correos institucionales el mensaje sobre la gratuidad de los trámites y servicios ofertados por la CVP, adicionalmente se fijaron avisos en los módulos de atención dispuestos para la atención a la ciudadanía con dicho mensaje.</t>
  </si>
  <si>
    <t>Se dio continuidad a la divulgación de capsulas informativas y trivias promoviendo el uso del lenguaje claro y comprensible, por medio de los canales internos promoviendo el uso de lenguaje claro.</t>
  </si>
  <si>
    <t>El día 5 de diciembre se realizó sensibilización y repasó  sobre los temas aprendidos en lo corrido de la vigencia 2022 en temas lenguaje de señas.</t>
  </si>
  <si>
    <t>Se aplicó el instrumento de medición evaluando el grado de satisfacción de la ciudadanía  de manera presencial a los ciudadanos (as) que son beneficiarios de los procesos misionales de la Entidad, aplicando un total de 120 encuestas las cuales se distribuyeron por dependencia de la siguiente manera:  
-Dirección de Reasentamientos 40 encuestas
-Dirección de Mejoramiento de Vivienda 40 encuestas
-Dirección de Urbanizaciones y  Titulación 40 encuestas.
De igual manera se proceso la información, se suscribió el quinto informe bimestral de la vigencia y se divulgo a nivel externo y interno, socializándolo con lo procesos misionales.</t>
  </si>
  <si>
    <t>Se realizó la actualización del Nomograma del proceso de Gestión Documental, ´la actualización del Procedimiento de Consulta y Préstamo Documental en el Archivo de Gestión Centralizado, para tener control sobre la documentación que se encuentra centralizada en el mismo.
Se realiza la implementación de la TRD temporal de la Dirección de Mejoramiento de Vivienda y Dirección de Reasentamientos.
Se efectúa proyección de los CCD temporales de Reasentamientos para implementación provisional de TRD en el SGDEA-Orfeo.
Se ajusta el formato del Banco Terminológico de Series y Subseries Documentales. V3 y se realiza la unificación del mismo en el nuevo formato
Se realizan visitas trimestrales de seguimiento a la aplicación de TRD y FUID a todas las dependencias.
Se realiza seguimiento a la transferencia primaria de la Dirección de Mejoramiento de Vivienda tanto de la vigencia 2021 como 2022, así mismo se culmina la transferencia de la Dirección de Gestión Corporativa y Control Interno Disciplinario.
Se retoma el trámite de la eliminación documental para la documentación de la Subdirección Financiera generando visita por el equipo productor de los documentos para primera validación de la información.
Se generó cronograma de actualización de documentos de calidad (Procedimientos y Manuales) 
Se realizaron capacitaciones de Orfeo.
Se proyectó cronograma de sensibilizaciones y toma de conciencia.
Se registró un avance general en la vigencia del PGD del 93,8%, cuyo rezago en el cumplimiento está asociado a:
Finalización de la actualización de las TRD con todas las dependencias y la actualización de los documentos asociados al proceso de gestión documental en el SGC.</t>
  </si>
  <si>
    <t>Se validan los requisitos del Modelo de Requisitos para la implementación de un Sistema de Gestión De Documentos Electrónicos – MOREQ con los que se cuenta en el SGDEA-Orfeo y con los requisitos que se cumplirá después de generar los desarrollos programados.
Se efectúa la implementación de la TRD temporal de la Dirección de Mejoramiento de Vivienda y de la Dirección de Reasentamientos
Se efectúa proyección de los CCD temporales de Dir. Reasentamientos para implementación provisional de TRD en el SGDEA-Orfeo, proyección para revisión en el trámite de actualización.
Se realiza seguimiento a la transferencia primaria de la Dirección de Mejoramiento de Vivienda tanto de la vigencia 2021 como 2022, así mismo se culmina la transferencia de la Dirección de Gestión Corporativa y Control Interno Disciplinario.
Se retoma el trámite de la eliminación documental para la documentación de la Subdirección Financiera generando visita por el equipo productor de los documentos para primera validación de la información.
Se realizaron visitas de seguimiento a la aplicación de TRD y FUID a todas las dependencias.
Se generó cronograma de actualización de documentos de calidad (Procedimientos y Manuales) proyectándose el Procedimiento de Transferencia Documental junto con su diagrama, el Procedimiento de Organización Documental, Reconstrucción de expedientes, Control de Registros, Disposición Final de Documentos, Inspección y Mantenimiento de Instalaciones de Archivo, Preservación y conservación Documental y los siguientes manuales: Sistema Integrado de Conservación, Reglamento Interno de Gestión Documental y Archivo, Plan Anual de Transferencias Documentales, Plan de Preservación a Largo Plazo y la política de Gestión Documental. 
Se revisaron las siguientes proyecciones documentales del Sistema de Gestión: Transferencia Documental, Organización Documental, Inspección y Mantenimiento de Instalaciones de Archivo.
Se revisaron las siguientes proyecciones documentales del Sistema de Gestión: Control de Registro, Transferencia Documental, Reconstrucción de Expedientes y Disposición Final de Documentos. 
Se proyectó la primera versión del Manual para la Organización de Archivos de Gestión y del Manual de Usuario de Orfeo. Así mismo se socializó la actualización del Procedimiento de Consulta y Préstamo y se le realizo capacitación del mismo a los enlaces documentales.
Se inicia la digitalización de las resoluciones desde 1990.
Se registró un avance general en la vigencia del PINAR del 92%, cuyo rezago en el cumplimiento está asociado a:
* Aprobación del programa de documentos vitales.
* Generación del programa de repografía</t>
  </si>
  <si>
    <t>Desarrollos: 
- Se realizaron 7 desarrollos en la vigencia, correspondientes a: Descarga de radicados y vista preliminar, radicación en línea, transacciones de usuario, dependencia de radicación de entrada, firma digital, paginación de reportes y separación de tipo de requerimiento y fecha de vencimiento de la TRD.
Actividades y/o Solicitudes: 
- Se realizaron capacitaciones del sistema ORFEO a todas las dependencias conforme solicitudes allegadas.
- Se formuló el instructivo de administración de bases de datos, el instructivo de adminsitración funcional del sistema Orfeo y se formuló el manual de usuario de ORFEO.
- Se realiza la atención de 45 requerimientos asociados a ORFEO radicados en el GLPI en el mes de diciembre.</t>
  </si>
  <si>
    <t>Se proyecta la actualización del Manual del Sistema Integrado de Conservación y así mismo el Plan de Conservación Documental que está incluido en el SIC.
Se realizó la entrega de insumos archivísticos a las dependencias para manejo de las buenas prácticas de manipulación documental, estas entregas se realizan acorde a las solicitudes que realiza cada enlace documental.
Se realiza la limpieza de espacios de archivo central y centralizado.
Se realiza Mensualmente monitoreo de las condiciones ambientales del archivo central y archivo centralizado controlando la humedad y la temperatura de los archivos.
Se lleva manejo del Tablero de Control donde se tiene la propuesta de todas estas actividades del Plan de Conservación Documental. 
Se realiza arreglo locativo en el archivo central por riesgo de corto eléctrico, así como activación de cámaras de seguridad.
Se registró un avance general en la vigencia del SIC del 85,7%, cuyo rezago en el cumplimiento está asociado a:
* Cumplimiento de fumigación y desinsectación de los archivos central y centralizado.
* Inspección, adecuación y mantenimiento de los rodantes.
* Implementación de la política de preservación digital a largo plazo.
* Aprobación del programa de formatos y formularios de documentos de archivo.</t>
  </si>
  <si>
    <t>Plan de Acción de Bienes Inmuebles: Se adelantaron las siguientes acciones de acuerdo con lo programado:
- Prestar los servicios de vigilancia a los inmuebles priorizados: Se prestó el servicio conforme a lo establecido en el Contrato No.410-2022, se dio trámite a las solicitudes para prestación del servicio de acompañamiento de vigilancia motorizada, se atendieron los requerimientos, se realizó control y seguimiento a los servicios en cada uno de los puntos establecidos y se generaron alertas en algunos predios objeto de vigilancia. 
- Prestar servicios de mantenimiento al 100% de los inmuebles priorizados en 2022: 
* Se adelantó el proceso de contratación CVP-SAMC-007-2022 con objeto "Contratar el cerramiento y poda de material vegetal de los predios de propiedad de la Caja de la Vivienda Popular o de aquellos que resulte ser legalmente responsable a través del sistema de precios unitarios", el cual resultó adjudicado mediante contrato 762-2022 asignado a SIPCO SAS que se espera ejecutar en el primer trimestre 2023, conforme las priorizaciones realizadas por las dependencias que manejan los inmuebles a intervenir.
- Procedimiento para el pago de servicios públicos:  Se incluyó el procedimiento 208-SFIN-Pr-17 en el Sistema de Gestión de la Calidad, y se socializó en mesa técnica para la gestión de bienes inmuebles de la mano de la presentación del funcionamiento del Sistema SIMA para el módulo de pago de servicios públicos. Con esto se cierra esta actividad para 2022 en el Plan de Acción de Bienes Inmuebles de la Vigencia.</t>
  </si>
  <si>
    <t xml:space="preserve">Plan de Acción de Bienes Muebles: Se adelantaron las siguientes acciones de acuerdo con lo programado:
- Se actualizan los registros de inventario individual de funcionarios y/o contratistas de las distintas dependencias de entidad, asignando los bienes (equipos tecnológicos) utilizados dentro de sus funciones y/o actividades en la entidad, solicitados y habilitados junto con la Oficina TIC mediante el aplicativo GLPI.
- Se realizan los movimientos de (traslado bodega Funcionario) (entre funcionarios), se actualizan comprobantes de inventario individual en el aplicativo SI CAPITAL Modulo SAI, conforme a las revisiones y movimientos de bienes (equipos tecnológicos) adelantadas.
- Se presentan a la Subdirección Financiera los nformee mensuales contablse, con los siguientes reportes: Informe Cierre Depreciación y amortización, Informe mensual de saldos y movimientos e Inventario de bienes devolutivos.
- Se adelantaron tramites pertinentes para la baja de  los bienes muebles y enseres a traves del contrato CVP-CTO-495-2021 suscrito con Invertrack SAS el cual se tiene establecido para llevar a cabo la enajenación de los bienes muebles de propiedad de la entidad.
- Se generó el inventario de bienes muebles y enseres de la entidad para la vigencia 2022.
</t>
  </si>
  <si>
    <t>Durante el cuarto  trimestre, se expidieron  todas las solicitudes de traslado presupuestal, solicitudes de CRP, CDP, revisiones de ejecución presupuestal e informes a organismos de control.</t>
  </si>
  <si>
    <t>Durante el cuarto trimestre se gestionaron todas las solicitudes de pagos radicadas en al Subdirección Financiera, se realizo la reprogramación del PAC de acuerdo  a las solitudes de la direferentes areas Misionales y de apoyo a la Gestión de la CVP, teniendo en cuenta los lineamientos emitidos por la SDH.</t>
  </si>
  <si>
    <t>Durante el cuarto trimestre se realizarón todos los pagos de recurso administrado por tesoreria - CVP en los tiempos establecidos en los cronogramas de la SDH.</t>
  </si>
  <si>
    <t xml:space="preserve">Durante el cuarto trimestre se tramitaron  todas las respuestas a las solicitudes de  temas de cartera, se emitio la resolución 2261 la cual ordena suspender terminos de cobro persuasivo judicial hasta implementar el acuerdo 857 del 2022 que busca reglamentar e implementar un plan de beneficios economicos paras los deudores de la CVP.  </t>
  </si>
  <si>
    <t>Durante el cuarto trimestre se emitieron los respectivos estados financieros mensuales y trimestral.</t>
  </si>
  <si>
    <t>Durante el presente corte la Dirección de Gestión Corporativa se suscribieron 108 procesos de contratación y se realizaron 303 modificaciones contractuales.</t>
  </si>
  <si>
    <t>Durante el presente corte el proceso de Adquisición de bienes y Servicios revisó 94 actas de cierre y 23 actas de liquidación.</t>
  </si>
  <si>
    <t>En el mes de octubre se encuentran actualizados en el SID 143 procesos disciplinarios así:                                                                                                                                 EN INVESTIGACIÓN DISCIPLINARIA: 68
EN INDAGACIÓN PREVIA: 43
EN EVALUACION DE QUEJA O INFORME: 11                                                               
EXPEDIENTES ARCHIVADOS PENDIENTE DE EJECUTORIA: 21                                        
En el mes de noviembre se encuentran actualizados en el SID 1 42 procesos disciplinarios así:                                                                                                                                 EN INVESTIGACIÓN DISCIPLINARIA: 70
EN INDAGACIÓN PREVIA: 40
EN EVALUACION DE QUEJA O INFORME: 9                                                              
EXPEDIENTES ARCHIVADOS PENDIENTE DE EJECUTORIA:  2   EXPEDIENTES FINALIZADOS EN EL MES:  21  
En el mes de diciembre se tienen incorporados en el SID (121) procesos que actualmente se encuentran en la dependencia, así:
EN INVESTIGACIÓN DISCIPLINARIA…………70
EN INDAGACIÓN PREVIA………………………36
EN EVALUACION DE QUEJA O INFORME……9
EXPEDIENTES ARCHIVADOS PENDIENTES DE EJECUTORIA: 4  EXPEDEINTES FINALIZADOS EN EL MES..... 2</t>
  </si>
  <si>
    <t xml:space="preserve">En el mes de marzo de 2022 de elaboró y adoptó  la estrategia del Proceso de Gestión de Control Interno Disciplinario </t>
  </si>
  <si>
    <t xml:space="preserve">La estrategia del Proceso de Gestión de Control Interno Disciplinario fue elaborada y aprobada en el primer semestre del año 2022, a partir del mes de junio se implementaron las siguientes acciones:       OBJETIVO DEL PROCESO: Trámites tendientes a establecer la responsabilidad disciplinaria de los servidores y ex servidores de la Caja de la Vivienda Popular.
ACTIVIDADES:
1. Adelantar el proceso establecido en la Ley 1952 de 2019: 
Durante el presente trimestre  a travès de la Resoluciòn No. 1765  del 20 de septiembre de 2022, se terminó la medida transitoria de suspensiòn de términos en los procesos disciplinarios  adoptada con la Resoluciòn No. 339 del 29 de marzo de 2022, prorrogada con la Resoluciòn 824 del 27 de mayo de 2022 , procedièndose inmediatamente,  a proferir los autos que fueron proyectados en cada expediente por los profesionales que tienen asignados los procesos disciplinarios, así como a su notificaciòn y comunicaciòn  s así: 
o Durante el mes de octubre se profirieron 73 autos disciplinarios.
o Durante el mes de noviembre se profirieron 18 autos de los procesos disciplinarios.
o Durante el mes de diciembre 5 autos de los procesos disciplinarios                                                                                                 Se tramitaron durante el trimestre se tramitaron 235 oficios de notificaciòn y comunicaciòn         
2. Actualizar el Sistema de Información Disciplinaria del Distrito Capital SID: 
o En el mes de octubre se encuentran actualizados en el SID 143 procesos disciplinarios 
o En el mes de noviembre se encuentran actualizados en el SID 142 procesos disciplinarios
o En el mes de diciembre se tienen incorporados en el SID (121) procesos disciplinarios 
 3. Reporte en el Sistema de Reporte de Actos Procesales OCDI de Personería de Bogotá D.C.: Teniendo en cuanta que mediante Resolución 1765 del 20 de septiembre de 2022 se terminó la medida transitoria de suspensiòn de tèrminos en los procesos disciplinarios se expidieron actos para registrar, así:                                                  En el mes de octubre: 1                                                                                En el mes de noviembre: 5                                                                         En el mes de diciembre:4
  4. Herramientas de Gestión (Indicadores de Gestión- Mapa de Riesgo de Gestión, Mapa de Riesgos de Corrupción y Planes de Mejoramiento): Durante el trimestre octubre-diciembre se realiza el reporte Mapa de Riesgos de Gestiòn, Mapara de Riesgos de Corrupciòn y del Plan Seguimiento Procesos 
  5.  Aplicar las herramientas del Proceso de Gestión Documental:   cada mes se realiza actualización el FUID del archivo de gestión el cual se encuentra en la ruta \\10.216.160.201\Formato Unico de Inventario\1700 - Dirección Corporativa y CID\CID  
OBJETIVO DEL PROCESO: Prevención y sensibilización asuntos disciplinarios.
ACTIVIDADES:
FLASH DISCIPLINARIOS:   Se realiza la publicación en correo institucional y pantalla computadores en las siguientes fechas:  29 de octubre, 29 de noviembre y 21 de diciembre
                               </t>
  </si>
  <si>
    <t xml:space="preserve">En el presente trimestre se recibieron tres  (3) informes de servidor público y una queja a los cuales se les ha dado el siguiente tramite:
039-2022 Evaluaciòn Informe 
040-2022 Evaluaciòn queja 
041-2022 Evaluaciòn informe
042-2022 Evsluaciòn Informe
</t>
  </si>
  <si>
    <r>
      <rPr>
        <b/>
        <sz val="10"/>
        <rFont val="Arial"/>
        <family val="2"/>
      </rPr>
      <t>OCTUBRE:</t>
    </r>
    <r>
      <rPr>
        <sz val="10"/>
        <rFont val="Arial"/>
        <family val="2"/>
      </rPr>
      <t xml:space="preserve">
La Asesoría de Control Interno realizó las siguientes actividades nueve (09) con corte al 31 de octubre de 2022:
Rendición Cuenta Mensual a la Contraloría – SIVICOF.
Rendición Cuenta Mensual - Deuda Pública Mensual.
Informe Presupuestal a la Personería.
Informe Seguimiento a las medidas de Austeridad en el Gasto Público.
Auditoría de gestión Evaluación Cumplimiento Norma Técnica Colombia - NTC  6047: 2013 Accesibilidad al Medio Físico Espacios de Servicio al Ciudadano en la Administración Pública.
 Auditoria Evaluación a la Implementación del Modelo de Seguridad y Privacidad de la Información (MSPI)Informe Preliminar Sistema de Gestión de la Calidad.
Informe Seguimiento Plan Mejoramiento Auditoría Interna y Contraloría.
Seguimiento a la Sostenibilidad Contable.
Informe Seguimiento al contingente judicial (SIPROJ)
</t>
    </r>
    <r>
      <rPr>
        <b/>
        <sz val="10"/>
        <rFont val="Arial"/>
        <family val="2"/>
      </rPr>
      <t>NOVIEMBRE:</t>
    </r>
    <r>
      <rPr>
        <sz val="10"/>
        <rFont val="Arial"/>
        <family val="2"/>
      </rPr>
      <t xml:space="preserve">
La Asesoría de Control Interno realizó las siguientes actividades siete (07) con corte al 30 de noviembre de 2022:
Rendición Cuenta Mensual a la Contraloría – SIVICOF.
Rendición Cuenta Mensual - Deuda Pública Mensual.
Informe Presupuestal a la Personería.
Auditoria Plan de Acción Bienes Inmuebles 2021 -2022.
Auditoria Convenio 686-2021 - Contrato Jasa 001-2021.
Auditoria de Cumplimiento Contraloría Evaluar el cumplimiento y la gestión realizada a las cuentas y préstamos por cobrar vigencias 2020 y 2021.
Seguimiento Ejecución Física, presupuestal y contractual.
</t>
    </r>
    <r>
      <rPr>
        <b/>
        <sz val="10"/>
        <rFont val="Arial"/>
        <family val="2"/>
      </rPr>
      <t>DICIEMBRE:</t>
    </r>
    <r>
      <rPr>
        <sz val="10"/>
        <rFont val="Arial"/>
        <family val="2"/>
      </rPr>
      <t xml:space="preserve">
La Asesoría de Control Interno realizó las siguientes actividades doce (12) con corte al 31 de diciembre de 2022:
Rendición Cuenta Mensual a la Contraloría – SIVICOF.
Rendición Cuenta Mensual - Deuda Pública Mensual.
Informe Presupuestal a la Personería.
Auditoria Proceso Reasentamientos - PI 7698 - Reasentamientos Humanos.
Auditoria Plan Participación Ciudadana - Política de Participación ciudadana.
Auditoría Estándares de Publicación Anexo 2 - Resolución 1519.
Auditoria Plan de Gestión Documental.
Auditoria Fiducia Bogotá - Patrimonio Autónomo (PA) Arboleda Santa Teresita.
Seguimiento a la Apropiación de los valores y principios del servicio público por parte de los servidores públicos de la CVP.
Seguimiento PAA y Presentación Comité Institucional de Control Interno.
Seguimiento Plan Mejoramiento Auditoría Interna y Contraloría.
Proyecto Implementación Aplicativo Sistema Gestión de Planes de Mejoramiento.
</t>
    </r>
  </si>
  <si>
    <r>
      <rPr>
        <b/>
        <sz val="10"/>
        <rFont val="Arial"/>
        <family val="2"/>
      </rPr>
      <t>OCTUBRE:</t>
    </r>
    <r>
      <rPr>
        <sz val="10"/>
        <rFont val="Arial"/>
        <family val="2"/>
      </rPr>
      <t xml:space="preserve">
La Asesoría de Control Interno realizó los siguientes informes de ley siete (07) con corte al 31 de octubre de 2022:
Rendición Cuenta Mensual a la Contraloría – SIVICOF.
Rendición Cuenta Mensual - Deuda Pública Mensual.
Informe Presupuestal a la Personería.
Informe Seguimiento a las medidas de Austeridad en el Gasto Público.
Informe Seguimiento Plan Mejoramiento Auditoría Interna y Contraloría.
Seguimiento a la Sostenibilidad Contable.
Informe Seguimiento al contingente judicial (SIPROJ)
</t>
    </r>
    <r>
      <rPr>
        <b/>
        <sz val="10"/>
        <rFont val="Arial"/>
        <family val="2"/>
      </rPr>
      <t>NOVIEMBRE:</t>
    </r>
    <r>
      <rPr>
        <sz val="10"/>
        <rFont val="Arial"/>
        <family val="2"/>
      </rPr>
      <t xml:space="preserve">
La Asesoría de Control Interno realizó los siguientes informes de ley cuatro (04) con corte al 30 de noviembre de 2022:
Rendición Cuenta Mensual a la Contraloría – SIVICOF.
Rendición Cuenta Mensual - Deuda Pública Mensual.
Informe Presupuestal a la Personería.
Seguimiento Ejecución Física, presupuestal y contractual.
</t>
    </r>
    <r>
      <rPr>
        <b/>
        <sz val="10"/>
        <rFont val="Arial"/>
        <family val="2"/>
      </rPr>
      <t>DICIEMBRE:</t>
    </r>
    <r>
      <rPr>
        <sz val="10"/>
        <rFont val="Arial"/>
        <family val="2"/>
      </rPr>
      <t xml:space="preserve">
La Asesoría de Control Interno realizó los siguientes informes de ley seis (06) con corte al 31 de diciembre de 2022:
Rendición Cuenta Mensual a la Contraloría – SIVICOF.
Rendición Cuenta Mensual - Deuda Pública Mensual.
Informe Presupuestal a la Personería.
Seguimiento a la Apropiación de los valores y principios del servicio público por parte de los servidores públicos de la CVP.
Seguimiento PAA y Presentación Comité Institucional de Control Interno.
Seguimiento Plan Mejoramiento Auditoría Interna y Contraloría.</t>
    </r>
  </si>
  <si>
    <r>
      <rPr>
        <b/>
        <sz val="10"/>
        <rFont val="Arial"/>
        <family val="2"/>
      </rPr>
      <t>OCTUBRE:</t>
    </r>
    <r>
      <rPr>
        <sz val="10"/>
        <rFont val="Arial"/>
        <family val="2"/>
      </rPr>
      <t xml:space="preserve">
Con corte al 31 de octubre se debieron haber cerrado quince (15) acciones del Plan de Mejoramiento Interno, de las cuales se cerraron catorce (14) acciones: tres (3) acciones de responsabilidad de la Oficina TIC, tres (3) acciones de responsabilidad de la Dirección de Mejoramiento de Vivienda, tres (3) acciones de responsabilidad de la Dirección de Mejoramiento de Barrios, cuatro (4) acciones responsabilidad de la Dirección de Urbanizaciones y Titulación y una (1) acción responsabilidad de Servicio al Ciudadano. 
</t>
    </r>
    <r>
      <rPr>
        <b/>
        <sz val="10"/>
        <rFont val="Arial"/>
        <family val="2"/>
      </rPr>
      <t>NOVIEMBRE:</t>
    </r>
    <r>
      <rPr>
        <sz val="10"/>
        <rFont val="Arial"/>
        <family val="2"/>
      </rPr>
      <t xml:space="preserve">
Con corte al 30 de noviembre se debieron haber cerrado tres (3) acciones del Plan de Mejoramiento Interno, de las cuales se cerraron tres (3) acciones: una (1) acción de responsabilidad de la Dirección de Urbanizaciones y Titulación, una (1) acción de responsabilidad Gestión Documental y una (1) acción de responsabilidad la Oficina TIC.
Adicionalmente, se cerraron una (1) acción de responsabilidad la Oficina TIC y una (1) acción de responsabilidad Gestión Documental.   </t>
    </r>
  </si>
  <si>
    <t>Para el cuarto trimestre de 2022 se giraron $6.945.069.360 que corresponden al 18% del total de reservas constituidas; adicionalmente se anularon reservas por valor de $207.479.205</t>
  </si>
  <si>
    <t xml:space="preserve">Actividad finalizada y reportada en el III corte a 30 de septiembre de 2022. </t>
  </si>
  <si>
    <t>Se realizó el debido seguimiento y control sobre la ejecución contractual de las Interventorías y en los temas en que hubo lugar a los contratos de Obra, lo cual permitió que durante el cuarto trimestre se reporten 8.927,36 m2 de espacio público construido aportando al cumplimiento de la meta en un 22%, para un total acumulado del 97%.</t>
  </si>
  <si>
    <t>Durante el cuarto trimestre se suscribieron las actas de liquidación de los contratos: 
599 de 2021
899 de 2020</t>
  </si>
  <si>
    <t xml:space="preserve">Durante el cuarto trimestre se realizó el seguimiento y control a la estabilidad y sostenibilidad de obras desarrolladas en el marco de los contratos: 
605 de 2015; 592 de 2015; 627 de 2017; 584 de 2016; 597 de 2016; 629 de 2017; 518 de 2017; 519 de 2017; 522 de 2017; 601 de 2017; 606 de 2017; 688 de 2017; 690 de 2017; 700 de 2017; 766 de 2018; 582 de 2018; 583 de 2018; 584 de 2018 y 691 de 2018.
</t>
  </si>
  <si>
    <t>Durante el trimestre se monitoreó el plan operativo , se describieron las acciones, los resultados y se generaron las alertas pertinentes. De igual manera en el POA adjunto al FUSS da cuenta de las actualizaciones que se han debido realizar de conformidad al seguimiento al proyecto.</t>
  </si>
  <si>
    <t>Se mantienen las actividades previstas en el procedimiento de focalización territorial, programadas con el equipo SIG- técnico y social que posibiliten contar con el listado de predios priorizados y la entrega de información a los líderes del territorio para informar acerca del programa. Durante este cuarto trimestre se tramitó ante la SDHT, la solicitud de una nueva priorizaciòn de territorios para ampliar la intervenciòn del proyecto durante el cuarto trimestre en las localidades Santa Fe, Suba y Bosa.</t>
  </si>
  <si>
    <t>El equipo de pre factibilidad alcanzó la meta de 650 prefactibilidades, generando el fluyo requerido para continuar la estructuración de los proyectos en fase de factibilidad (diseño arquitectónico y estructural).</t>
  </si>
  <si>
    <r>
      <t>Para el cuarto trimestre se evidencia la entrega a la OAP del normograma actualizado y el seguimiento al Plan de Acción e Indicadores de Gestión con radicado 202212000138463</t>
    </r>
    <r>
      <rPr>
        <sz val="11"/>
        <color rgb="FFFF0000"/>
        <rFont val="Arial"/>
        <family val="2"/>
      </rPr>
      <t>,</t>
    </r>
    <r>
      <rPr>
        <sz val="11"/>
        <rFont val="Arial"/>
        <family val="2"/>
      </rPr>
      <t xml:space="preserve"> con el registro de información de las actividades desarrolladas por lo componentes misionales y administrativos de la Dirección de Reasentamientos, donde se evidencia el cumplimiento de éstos. 
De acuerdo con el radicado 202211200135843 de la OCI se evidencia seguimiento a los Planes de Mejoramientos con Contraloría y por procesos con el cargue de evidencias de cumplimiento de las acciones, en el servidor 11 en la Carpeta de Planes de Mejoramiento.</t>
    </r>
  </si>
  <si>
    <t>Para el corte al 31-12-2022, se tenía prevista la estructuración de 565 proyectos, se estructuraron 536, es decir el 95%. Son dos las limitantes para el total cumplimiento de lo programado: a) la necesidad de cambio de los diseños iniciales para las obras en curso como efecto de la vulnerabilidad física identificada al realizar los apiques y b) el cambio del modelo constructivo a partir de la solicitud de la alcaldesa mayor al evidenciarse las dificultades encontradas con el primer grupo; se trata de replantear y evidenciar los módulos a construir y garantizar habitabilidad con los recursos del SDVE modalidad construcción progresiva y el aporte del BDM y el módulo para la construcción progresiva a cargo del hogar y 3) realizar los ajustes a los presupuestos teniendo en cuenta el nuevo valor del subsidio. Estas tres (3) limitantes conllevaron el cambio de prioridades en los equipos de trabajo y el re programación del plan operativo para los meses de septiembre y octubre del 2022. De otra parte, se evidenció la necesidad de ajustar el reporte en razón a que se habían incorporado las modificaciones como estructuraciones.</t>
  </si>
  <si>
    <t xml:space="preserve"> Durante la vigencia 2022, se expidieron quinientos (500) actos de reconocimiento el porcentaje de cumplimiento al 31.12-2022 fue del 100%.  </t>
  </si>
  <si>
    <t>Durante el cuarto trimestre se han adelantado seis (6) procesos contractuales, tres (3) para la contratación de ejecutores de obra y  tres (3) para la interventoría de las mismas. La totalidad de estos procesos quedaron adjudicados en la vigencia 2022: PA-PT-001-2022, PA-PT-002-2022, PA-PT-003-2022, PA-PT-004-2022, PA-PT-005-2022, PA-PT-006-2022.
Con los procesos contractuales anteriores se garantizan condiciones para el inicio de la fase de ejecución para 488 hogares los cuales se organizarán teniendo en cuenta los polígonos en los cuales se encuentran ubicados los beneficiarios del proyecto piloto Plan Terrazas. El contrato 001 de obra se encuentra en la fase de preconstrucción.</t>
  </si>
  <si>
    <t xml:space="preserve">Al 31 de diciembre del 2022, se cuenta con 58 viviendas finalizadas en noviembre y entregadas a los beneficiarios mediante acta de acuerdos para la sostenibilidad, proceso que se realizó al cierre del contrato de ejecución y en fase de ajustes para proceder a la liquidación.  </t>
  </si>
  <si>
    <t>Se han recibido nueve de nueve informes programados.   Los informes para su aprobación han requerido de un tiempo mayor de lo inicialmente previsto. A la fecha de cierre se han aprobado 4 que se encuentran surtiendo el trámite de pago.</t>
  </si>
  <si>
    <t>Durante el 2022, el numero de espacios de diálogo con líderes, potenciales hogares, superó lo inicialmente previsto. Lo anterior, ante la necesidad de concentrar el esfuerzo en la divulgación del proyecto, sus criterios y requisitos para alcanzar la meta inicialmente prevista.  El alto número de procesos que se caían en la primera fase conllevó abrir varios espacios de trabajo simultáneamente.  Se mantuvo el trabajo en la localidad de San Cristóbal, Usme, en los territorios priorizados y se abieron nuevos puntos en Santa Fe, Bosa, Kennedy, Rafael Uribe Uribe y Ciudad Bolívar.</t>
  </si>
  <si>
    <t>Se avanza con la actualización de las herramientas de gestión y con los reportes de información a la OAP y C.I. Durante el cuarto trimestre se levantaron los procedimientos de Banco Distrital de Materiales, y acciones técnico administrativas y financieras e igualmente se actualizó el de supervisión. Los anteriores se trabajaron con la participación de los líderes de temas en la DMV.
Se actualizó la caracterización del proceso de la DMV.
Se apoyo con la creación de formatos para el BDM.
Las herramientas de gestión se actualizaron de conformidad a las actualizaciones del proyecto de inversión.
Se realizó la consulta a los líderes temáticos para la construcción del análisis de contexto.</t>
  </si>
  <si>
    <t>Durante el cuarto trimestre se actualizó el plan de mejoramiento de la Contraloría de conformidad a las recomendaciones del informe de auditoria.
Se hizo segjuimiento mensual a los dos planes de mejoramiento.
Se generó reporte para C.I.. Con corte a noviembre y diciembre del 2022. Estos reportes evidencian un adecuado avance de conformidad a la programación de las acciones.</t>
  </si>
  <si>
    <r>
      <t xml:space="preserve">Con corte a 31 de diciembre de 2022 se registraron los siguientes títulos: 
Legalización de tenencia de 907 predios que no contaban con título de propiedad, mediante acompañamiento técnico, jurídico y social a través de diferentes estrategias vigentes en nuestro país; de los cuales el 73,54% (667 títulos) se obtuvieron por Cesión a Título Gratuito (ocupación de bienes fiscales), el 19,51% (177 títulos) por transferencia por Venta (urbanizaciones) y el 6,95% (63 sentencias) por proceso de pertenencia ante la justicia civil ordinaria. De estos últimos la distribución por localidades es la siguiente: 47 en la localidad de Santafé, 11 en la Localidad de Ciudad Bolivar y 5 en la Localidad de Bosa.
Así mismo, se realizaron las siguientes actividades :
De manera simutánea y con miras al cumplimiento de la meta se realizaron las siguientes actividades: publicación de 537 datos de predios a ceder, se recibieron 1252 expedientes de los predios susceptibles de titulación que viene adelantando la DUT y se radicaron al área de gestión documental para la respectiva creación del expediente. Se elaboraron 549 Resoluciones, 1863 revisiones en el aplicativo con FONVIVIENDA, se notificaron 1103 Resoluciones, se ingresaron al aplicativo SIMA 6341 caracterizaciones sociales de beneficiarios de los diferentes mecanismos de titulación, se elaboraron 1002 Viabilidades Técnicas, 1381 Viabilidades Jurídicas y 1002 certificados Plano Predial, así mismo se realizó el registro de 1060 títulos de propiedad ante la ORIP.
Es importante anotar lo siguiente: Que las familias de los predios titulados mediante el proceso de pertenencia no se encuentran caracterizadas socialmente por la Caja de la Vivienda Popular, en razón a que estos procesos se recibieron de las alcaldías locales de San Cristóbal y Santafé y se han enfocado a la asistencia de tipo técnico, urbanístico, catastral y jurídico a los apoderados, como apoyo interinstitucional; sin embargo, para efectos de medir el beneficio en población se relacionan estos predios en la matriz de población y territorializacion a partir de información disponible.
</t>
    </r>
    <r>
      <rPr>
        <b/>
        <sz val="10"/>
        <color rgb="FFFF0000"/>
        <rFont val="Arial"/>
        <family val="2"/>
      </rPr>
      <t xml:space="preserve">Nota aclaratoria: </t>
    </r>
    <r>
      <rPr>
        <sz val="10"/>
        <rFont val="Arial"/>
        <family val="2"/>
      </rPr>
      <t>En la vigencia 2022 se cumplió con la meta programada de 702 títulos, superándola titulando un total de 907 predios lo cual equivale al 129% de cumplimiento de la meta, no obstante, se aclara que la meta fue reprogramada en el documento de reformulación y formato FUSS a 900 predios titulados en el mes de diciembre 2022, obteniéndose un cumplimiento de la meta del100,78%.</t>
    </r>
  </si>
  <si>
    <r>
      <t xml:space="preserve">Con corte al día 31 de diciembre de 2022 se cumlio la meta en un 0.70% y se realizaron las siguientes actividades las cuales impactan en el avance de proceso de entregar Zonas de Cesión, mediante el acompañamiento técnico, jurídico y social a través de estrategias y mecanismos de cooperación, con el fin de lograr la obtención de entrega de zonas de cesión: 
En el periodo comprendido de 1 enero 2022 hasta el 31 de Diciembre 2022, la Dirección de Urbanizaciones y Titulación de la Caja de la Vivienda Popular, ha participado en 49 mesas de trabajo el área de zonas de cesión de la Dirección de Urbanizaciones y Titulación con el DADEP para revisión y elaboracion de las propuestas urbanisticas de Urbanizaciones antiguas de la Caja de Vivienda Popular. 
Por otra parte se han realizado 13 reuniones con la comunidad de las urbanizaciones: Veraguas, Caracol, calvo sur la gallera solicitadas por ellos mismos para acordar y aclarar inquietudes que presenta la comunidad frente a la entrega de las Zonas de Cesión pendientes en las Urbanizaciones de la Caja de Vivienda Popular. 
Se realizaron 9 visitas o recorridos de verificación del estado actual de las zonas de cesión de las urbanizaciones: (verificación de las invasiones que en ellas se encuentran) Veraguas, Modelo Norte, Lomas II Pijaos, Calvo sur la Gallera para actualizar la información que se lleva a cada una de las mesas de trabajo que se realizan con las Entidades involucradas como: DADEP, SDP, EAAB, Alcaldía Local Rafael Uribe Uribe y Puente Aranda. 
</t>
    </r>
    <r>
      <rPr>
        <sz val="10"/>
        <color rgb="FFFF0000"/>
        <rFont val="Arial"/>
        <family val="2"/>
      </rPr>
      <t>Nota Aclaratoria</t>
    </r>
    <r>
      <rPr>
        <sz val="10"/>
        <rFont val="Arial"/>
        <family val="2"/>
      </rPr>
      <t xml:space="preserve">: En el mes de septiembre se reformuló la meta para la vigencia 2022 programándose para un cumplimiento del 0.70% de Registrar la Escritura de una zona de cesión, quedando pendiente el 0.30% de cumplimiento de la meta  para el año 2023, se aclara que no se solicitó la reformulación de la matriz de indicadores dado a que el registro de la zona de cesión está sujeta a la expedición de un decreto,  el cual permitirá la entrega y escrituración de una zona de cesión, se espera que en el primer semestre 2023 se expida el documento en mención que permita concluir esta meta la 100% </t>
    </r>
  </si>
  <si>
    <t>Una vez realizado el seguimiento al cumplimiento de las
acciones, para cerrar los hallazgos encontrados en las auditorías realizadas
por la Contraloría. Fueron evaluadas como cumplidas las siguientes acciones:
3.3.1.1.1, 3.3.1.2.1.1, 3.3.1.4.1.3.6, 3.3.4.5.4.2, 3.3.4.7, 3.3.1.3, 3.3.1.4.1.3.1,
3.3.1.4.1.3.3, 3.3.1.4.1.3.2, 3.3.1.4.1.3.4, 3.3.1.4.1.3.5, 3.3.1.10, 3.3.1.3, 3.3.1.4,
3.3.1.7, 3.3.1.8, 3.3.1.9, 3.3.2.1, 3.3.2.2
Fueron evaluadas como incumplidas las siguientes acciones:  3.3.1.1.2, 3.3.1.4.1.3.7, 
Se encuentran en curso 3.3.1.1, 3.3.1.2, 3.3.1.5, con fecha
de terminación para el 22/04/2023, 3.3.1.6 con fecha de terminación para el
22/10/2022</t>
  </si>
  <si>
    <t xml:space="preserve">Se realizó el debido seguimiento y control sobre la ejecución contractual de las Interventorías y en los temas en que hubo lugar a los contratos de Obra, lo cual permitió que durante el tercer trimestre se reporten 9.893,46 m2 de espacio público construido aportando al cumplimiento de la meta en un 25%, para un total acumulado del 75%.
**Se ajusta a 100.000 m2 el valor de la meta No. 1 del proyecto de inversión, teniendo que entre los territorios priorizados por la mesa integral de mejoramiento de barrios  para ejecutar el proyecto, se encuentra el territorio de Caracolí, para el cual se contrató la actualización, complementación, armonización y realización de estudios y diseños, en el marco del convenio 613 de 2020 suscrito entre la Secretaría Distrital de Hábitat  y la Caja de la Vivienda Popular.
Una vez entregados los estudios y diseños, se prioriza y delimita la zona a intervenir correspondiente a 8 CIV de los 25 estudiados, junto con 4.352 m2 de la zona de recuperación ambiental y Rupi con un área 1.360 m2, recalcando que el área a intervenir se encuentra en suelo de protección de riesgo alto no mitigable, por lo tanto, requiere la estabilización del terreno, con corte de mismo, el cual se compone con muros de contención con anclajes activos.
Una vez analizada y valorada la zona descrita, se evidencia que el área a intervenir corresponde 8.019 m2, para lo cual se tiene programado un presupuesto por valor de $ 17.000.000.000, concluyendo que el costo por metro cuadrado asignado al proyecto de infraestructura Caracolí es de $2.125.000, una cifra mayor a la programada inicialmente en la formulación del proyecto, la cual estaba estipulada en $ 1.200.000 por metro cuadrado de espacio público construido. 
Esta es la razón por la cual se disminuye la meta a 100.000 m2 de espacio público del proyecto de inversión. 
Con base en lo descrito anteriormente, se hizo la reprogramación de los metros cuadrados construidos para las metas de los años 2022, 2023 y 2024. Por lo que se reprograma tambien la programación mensualizada de la meta para la vigencia de 2022. 
</t>
  </si>
  <si>
    <t xml:space="preserve">Al cierre de la vigencia 2022, el balance es el siguiente:
417 expedientes radicados en la SDHT para trámite de postulación.
543 hogares con procesos de contratación de obra en curso.
143 Número de predios con contrato de obra,  interventoría con Acta de Inicio ó acta de adjudicación.
544 hogares con procesos de acompañamiento técnico-social.
</t>
  </si>
  <si>
    <t>La información se reporta de acuerdo con lo registrado en el seguimiento FUSS, que sirve de soporte para el reporte en SEGPLAN, datos que son enviados a la OAP. A corte del 31 de diciembre de 2022 se han expedido 422 resoluciones VUR (Nuevos, ajustes y especie). Teniendo en cuenta lo establecido en el Manual de Reprogramación, Actualización del Plan de Acción - Componente de Inversión y de Gestión de SEGPLAN,  Versión 5, en el capitulo 1.1.8. Actualización de la anualización de la magnitud de una meta; donde indica, qué; "(...) para las metas proyecto de inversión e indicadores con tipo e anualización SUMA, el valor programado para la vigencia anterior será remplazado por la ejecución de dicha vigencia, para que la entidad pueda reprogramar los años posteriores", se procedió a actualizar la programación anualizada para mantener la meta del cuatrienio, sin que esta reprogramación modifique el reporte de seguimiento a 31 de diciembre de 2022.</t>
  </si>
  <si>
    <t xml:space="preserve">A corte de 31 de diciembre se evidencia una ejecución del presupuesto del 98.94%, para la meta de asignación de instrumentos financieros que tiene una apropiación de $21.096.250 millones, de los cuales se tienen ejecutados $20.872.326 millones.
El  valor disponible se incremento en el mes de  octubre, noviembre y diciembre de 2022 debido a traslados realizados con el objetivo de compensar el mayor valor de los ajustes VUR asignados durante la vigencia, sin que implique una modificación en la reprogramación de la magnitud de la meta 1. “Beneficiar 1.223 hogares localizados en zonas de alto riesgo no mitigable o los ordenados mediante sentencias judiciales o actos administrativos, con instrumentos financieros para su reubicación definitiva.” 
</t>
  </si>
  <si>
    <t>Con corte al 31 de diciembre de 2022 se avanzo en un 48% en el logro de la meta por lo que se reporta el seguimiento a las actividades realizadas en la vigencia así:
1. Entrega de 726 viviendas a los beneficiarios: En el proyecto de vivienda VIP Arboleda Santa Teresita la Caja de Vivienda Popular ha entregado a la fecha 360 unidades habitaciones, de las cuales en el periodo de enero a noviembre de 2022 corresponden 186 unidades ubicadas en el sector II del proyecto y las que fueron terminadas su construcción en octubre de 2021.
La caja de vivienda popular, posterior a la entrega de las viviendas realiza las reparaciones locativas en calidad de garantía, con corte a octubre de 2022, se han recibido un total de 557 solicitudes por parte de los beneficiarios, de las cuales se han atendido 359, los 301 restantes, se encuentran en proceso de atención.
2. Tramites Entidades de Servicios Públicos: Dentro del proceso de terminación y entrega de las viviendas ubicadas en el proyecto Arboleda Santa Teresita la CVP como urbanizador responsable se encuentra adelantado las gestiones necesarias para la entrega de los servicios públicos definitivo para cada unidades habitacionales y Zonas comunes, para tal efecto se encuentra adelantando las gestiones necesarias.
En el mes de abril de 2022, se instalaron los medidores definitivos de acueducto para los 396 aptos habilitados ubicados en el sector II del proyecto.
Dentro del cumplimiento de sus obligaciones como urbanizador responsable mediante carta de compromiso 9-99-30100-1339-2021 firmada ante la EAAB, actualizada el pasado 19 de octubre de 2021, la Caja de Vivienda Popular, mediante radicación del pasado 19 de octubre de 2022, se entregaron ante la EAAB los planos finales Estructurales de los pasos Elevados sobre las Quebradas Nueva Delhi, Verejones y San Camilo y de los Cabezales sobre la Quebrada Nueva Delhi del Proyecto Arboleda Sana Teresita firmados en formato DWG y PDF, se radicó garantía emitida por Seguros del Estado S.A., cumpliendo con las condiciones establecidas en el numeral 3. Literal b, de la carta de compromiso.
En el mes de diciembre se adelantó visita de verificación de acometida definitiva de acueducto para el Sector I del proyecto Arboleda Santa Teresita.
Se instalaron reguladores de gas natural en 10 torres y medidores individuales de 96 apartamentos.
3. Obras de Adecuación Torres y Apartamentos Sector 1: A la fecha la CVP se encuentra en ejecución del contrato 073-2022, mediante el cual se busca la terminación de los apartamentos del sector I del proyecto, hasta el mes de septiembre el contrato no presentaba avance, la CVP adelanto la conminación al contratista de obra, en el mes de diciembre se registró un avance acumulado de 48.43 % relacionado en las siguientes actividades: 1. Aseo general de torres y apartamentos 2. instalación de lavamanos, sifones y llaves de lavadero, • Instalación de enchape, Arreglo de rejillas, Instalación de llaves de lavadero, desagües de lavaplatos, Impermeabilización, Instalación de flanches, Instalación de vidrios, remates de apartamentos, adecuaciones redes internas de Gas, adecuación UTB, impermeabilización de torres, Adecuación de centros de regulación, gas natural.
4. Terminación Obras de Urbanismo Sector 1: Dentro del Proceso de terminación entrega de las 504 vivienda ubicadas en el Sector I del proyecto la CVP se encuentra ejecutando el contrato 070 de 2022, el cual tiene por objeto terminar las obras de urbanismo de dicho sector, con corte al 31 de diciembre de 2022 se presenta un avance del 80% representado en las siguientes actividades:
Excavación para conformación de zonas de urbanismo, confirmación de pozo de inspección de la red de agua residual con su respectiva Cámara de caída Conformación de cajas de inspección e instalación de tubería Novafort de 8", excavación en roca para conformación de pozo de inspección, instalación de bordillo a-80 y conformación de urbanismo con geotextil y sub base e instalación de bordillo a-80, Excavación manual para pozos de inspección de la red residual, excavación mecánica para acometida de acueducto, conformación de zonas de urbanismo, fundición pozos de inspección y andenes estampados, excavación manual para acometida acueducto y poda.
5. Liquidaciones de Contratos: Para la ejecución de la terminación de las obras comprendidas dentro del proyecto Arboleda Santa Teresita, la CVP ha adelantado contratos de obra e interventoría dentro de los cuales se liquidaron en el primer trimestre de 2022 los siguientes contratos: CPS-PCVN-3-1-30589-065 DE 2021, CPS-PCVN-3-1-30589-067 DE 2021. 
En el tercer trimestre del año se realizaron las gestiones para adelantar las liquidaciones de los contratos CPS-PCVN-3-1-30589-063 DE 2020, CPS-PCVN-3-1-30589-064 DE 2020. PCVN-3-1-30589-066 DE 2021.
Con corte a diciembre de 2022, se realizó la radicación ante la Fiduciaria Bogotá, de las actas de liquidación de los contratos CPS-PCVN-3-1-30589-063 DE 2020, CPS-PCVN-3-1-30589-064 DE 2020. 
Este indicador se encuentra directamente asociado al indicador del cierre del proyecto de Santa Teresita, para el cual se tenia previsto cumplir el 0,25 y se logro esta meta en un 100%</t>
  </si>
  <si>
    <t>III CORTE:
30 DE SEPTIEMBRE DE 2023</t>
  </si>
  <si>
    <t>IV CORTE
31 DE DICIEMBRE DE 2023</t>
  </si>
  <si>
    <t>III CORTE:
30 DE SEPTIEMBRE DE 2024</t>
  </si>
  <si>
    <t>IV CORTE
31 DE DICIEMBRE DE 2024</t>
  </si>
  <si>
    <t>En el mes de agosto, se emitió la POLÍTICA DE PREVENCIÓN DEL DAÑO ANTIJURÍDICO PARA LA ATENCIÓN OPORTUNA DE DERECHOS DE PETICIÓN, Adoptada por medio del Acuerdo No. 004 del 04 de agosto de 2022 y socializada por medo de lo sradicadosNos. 1202216000095253, 1202216000095263 y 1202216000095243 del 13 de septiembre de 2023</t>
  </si>
  <si>
    <t>En el mes de noviembre se emitió la Política de Prevención del Daño antijurídico en asuntos de contratación, socializada ante el Comité de Conciliación en sesión del 15 de diciembre de 2023</t>
  </si>
  <si>
    <t>En el mes de agosto, se emitió la POLÍTICA DE PREVENCIÓN DEL DAÑO ANTIJURÍDICO PARA LA ATENCIÓN OPORTUNA DE DERECHOS DE PETICIÓN, Adoptada por medio del Acuerdo No. 004 del 04 de agosto de 2022 y socializada por medo de lo sradicadosNos. 1202216000095253, 1202216000095263 y 1202216000095243 del 13 de septiembre de 2024</t>
  </si>
  <si>
    <t>En el mes de noviembre se emitió la Política de Prevención del Daño antijurídico en asuntos de contratación, socializada ante el Comité de Conciliación en sesión del 15 de diciembre de 2024</t>
  </si>
  <si>
    <t>(Cuantía girada a los proveedores  / $ 40.657.566.869 de Reservas presupuestales)</t>
  </si>
  <si>
    <t xml:space="preserve">Número de Estudios y Diseños recibidos / </t>
  </si>
  <si>
    <t>(Número de M2 construidos / 40000 M proyectados)</t>
  </si>
  <si>
    <t>(Número de Actas o AA de liquidación firmadas / 11 Actas o AA de liquidación firmados)</t>
  </si>
  <si>
    <t>(Número de visitas de seguimiento a la estabilidad y sostenibilidad de las obras realizadas / 38 visitas de seguimiento a la estabilidad y sostenibilidad de las obras proyectadas)</t>
  </si>
  <si>
    <t>ANALISIS DE RESULTADOS</t>
  </si>
  <si>
    <t>Gestión Estratégica</t>
  </si>
  <si>
    <t>Planeación presupuestal y estratégica de los proyectos de inversión</t>
  </si>
  <si>
    <t>Garantizar la programación de los recursos de los proyectos de inversión en correlación con las metas físicas para la vigencia.</t>
  </si>
  <si>
    <t>Julio: Los días  26 y 28 julio de 2022, se realizaron  las mesas de trabajo entre enlaces de los proyecto para la programación del anteproyecto de presupuesto 2023 y dentro de los dos comités directivos realizados se presentó la primera propuesta de anteproyecto al Director General.
Adicionalmente, como apoyo y gestión de las propuestas de anteproyecto de presupuesto se realizaron actualizaciones y divulgaciones a los gerentes y enlaces de los proyectos del formato de anteproyecto, postre y recomendaciones de la SDH.
Agosto: Se realizó acompañamiento permanente y reuniones con los gerentes de los proyectos y sus enlaces para la presentación del anteproyecto de presupuesto 2023 en los comités directivos realizados los días 18 y 24 de agosto de 2022, se realizaron asesorías y presentaron propuestas para trasladar recursos que permitieran cubrir las necesidades de los diferentes proyectos de acuerdo con las metas y los cierres en 2024, se recibieron los cinco documentos de anteproyecto, se retroalimentaron, actualizaron y consolidaron y partir de las cuales se gestiono la aprobación y se envío la presentación para ser radicada en la SHD el día 31 de agosto de acuerdo con la circular SDH-000004 de 17 de junio de 2022. 
Septiembre: Se realizó acompañamiento permanente y reuniones con los gerentes de los proyectos y sus enlaces para la presentación del anteproyecto de presupuesto 2023 , se atendieron las solicitudes, aclaraciones, presentaciones, y demás insumos requeridos por SDH, SDP y SDHT para la presentación del anteproyectos en consejo de gobierno, y demás instancias, además se acompaño y asistió a las mesas y reuniones para aprobación del anteproyecto de presupuesto 2023.</t>
  </si>
  <si>
    <t xml:space="preserve"> OCTUBRE: Gestión, análisis y reuniones con el Director General y los Gerentes de los proyectos de inversión, así como con los enlaces, para la actualización y ajustes a la presentación del Anteproyecto de presupuesto de gastos e inversión 2023, de acuerdo con la pre cuota asignada por la SDH y la posterior asignación de la cuota de cupo de crédito; se apoyó la presentación del anteproyecto 2023 para aprobación por parte del Consejo Directivo de la CVP; se realizó el cargue de la información de inversión en Bogadita, la programación en el módulo PMR, y el trámite y cargue de los pasivos exigibles de los fondos Crédito y Recursos Administrados; se realizó el ajuste correspondiente en el Sistema de seguimiento al PDD SEGPLAN. Finalmente, se atendieron las solicitudes, aclaraciones, presentaciones y demás insumos requeridos por las SHD, SDP y SDHT para la elaboración de la presentación del Anteproyecto en el Concejo Distrital, una vez se radique por parte de la Alcaldesa el próximo 1 de noviembre de 2022.
NOVIEMBRE:  Gestión para la elaboración del Plan Anual de Gastos e Inversiones 2023 y Plan Anual de Adquisiciones 2023 de la CVP: elaboración de lineamientos y mesas de trabajo del equipo de proyectos de la OAP; desarrollo de reuniones con los enlaces de proyectos y con los gerentes de proyectos / ordenadores de gasto; elaboración de la versión preliminar del PAGI-PAA de inversión, con base en la información incluida en el formato de anteproyecto de presupuesto de inversión de cada uno de los proyectos en ejecución; envío a los gerentes de proyecto, para la elaboración del PAGI-PAA 2023 que debe ser remitido a la OAP el 1 de diciembre próximo, de acuerdo con la circular interna de elaboración del presupuesto 2023.
DICIEMBRE: Gestión para la elaboración del POAI 2023 y Plan Anual de Adquisiciones 2023 de la CVP, presentado en el comité directivo para aprobación y ajustes posteriores al mismo para ser publicado en SECOP II en enero de 2023.</t>
  </si>
  <si>
    <t>Realizar acompañamiento, seguimiento y
consolidación del reporte presupuestal y estratégico de los proyectos de inversión.</t>
  </si>
  <si>
    <t>Realizar la actualización de la programación y seguimiento de los proyectos de inversión en las plataformas,SEGPLAN, SUIFP, PMR-Bogadita</t>
  </si>
  <si>
    <t>Número de programaciones y reportes de seguimiento reportados  en las plataformas,SEGPLAN, SUIFP, PMR-Bogadita</t>
  </si>
  <si>
    <t>En esta actividad se reporta o publica mes vencido, se realizó reporte mensual a 31 de diciembre de 2021, 31 de enero de 2022 y 28 de febrero de 2022 en las plataformas de SUIFP y PMR-Bogadita; en el mes de enero se realizó el reporte en la plataforma para SEGPLAN a 31 de diciembre de 2021 y la programación de 2022.</t>
  </si>
  <si>
    <t>En esta actividad se reporta o publica mes vencido, se realizó reporte mensual a 30 de abril, 31 de mayo y 30 de junio de 2022. en las plataformas de SUIFP y PMR-Bogadita (De acuerdo con las fechas e instrucciones descritas en la circular externa DDP-0008- PMR la cual debido a fallas y limitantes en Bogadita se realizó en diferentes fechas en cargue y el reporte de territorialización se envío vía correo electrónico) ; en el mes de abril se realizó reprogramación y seguimiento de los cinco proyectos de inversión en la plataforma para SEGPLAN, correspondiente al primer trimestre de 2022.</t>
  </si>
  <si>
    <t>Esta actividad se reporta o publica mes vencido, se realizó reporte mensual a 30 de junio, 31 de julio y 31 de agosto de 2022. en las plataformas de SUIFP y PMR-Bogadita (De acuerdo con las fechas e instrucciones descritas en la circular externa DDP-0008- PMR la cual debido a fallas y limitantes en Bogadita se realizó en diferentes fechas en cargue y el reporte de territorialización se envío vía correo electrónico) ; en el mes de julio se realizó reprogramación y seguimiento de los cinco proyectos de inversión en la plataforma para SEGPLAN, correspondiente al segundo trimestre de 2022.</t>
  </si>
  <si>
    <t>Esta actividad se reporta o publica mes vencido, se realizó reporte mensual a 30 de septiembre, 31 de octubre y 30 de noviembre de 2022 en las plataformas de SUIFP y PMR-Bogadita (De acuerdo con las fechas e instrucciones descritas en la circular externa DDP-0008- PMR la cual debido a fallas y limitantes en Bogadita se realizó en diferentes fechas en cargue y el reporte de territorialización se envío vía correo electrónico) ; en el mes de octubre se realizó reprogramación y seguimiento de los cinco proyectos de inversión en la plataforma para SEGPLAN, correspondiente al tercer trimestre de 2022.</t>
  </si>
  <si>
    <t>Cumplir con el Plan de Acción Sectorial - PED aplicables a la CVP</t>
  </si>
  <si>
    <t>Se realizó reunión con SDP y como resultado se emitió la comunicación 202211300201501 con la cual se informa que la CVP no tiene operaciones estadísticas, que los indicadores vigentes, son los que se reportan a través de los sistemas dispuestos para tal fin por las entidades a cargo, a nivel sectorial, distrital y nacional, y en consecuencia, se puedo determinar que la entidad, no tiene operaciones estadísticas, ni bases de datos generadas con el objetivo único de ser aprovechadas estadísticamente. Por lo tanto este  indicador no se seguirá reportando de acuerdo al Acta No 6 del Comité Institucional de Gestión y desempeño del 13 de octubre de 2022.</t>
  </si>
  <si>
    <t>Esta actividad se dio por finalizada en el mes de octubre teniendo en cuenta que la Política de la información Estadística del MIPG, no aplica para la Entidad (Comité acta MIPG 006-2022 del 12 y 13 octubre 2022)</t>
  </si>
  <si>
    <t>Se realizó el proceso de seguimiento  al primer trimestre del Plan de Acción de Participación Ciudadana y Control Social 2022. Para esto se requirió y consolidó los reportes de las actividades de participación ciudadana y rendición de cuenta de las  cuatro direcciones misionales y los procesos corresponsables. Se realizo un seguimiento al plan de acción frente a los 4 programados para el año</t>
  </si>
  <si>
    <t xml:space="preserve">Realizar la medición  trimestral de cumplimiento  del  la actividades de participación ciudadana y rendición de cuentas proyectadas en el Plan de Acción de Participación Ciudadana   por medio de un indicador de participación{en ciudadana y rendición de cuentas.  </t>
  </si>
  <si>
    <t>Gestión ambiental para el buen uso de los recursos públicos</t>
  </si>
  <si>
    <t>Se elaboró el Plan de Acción PIGA 2023, el cual fue revisado por la Secretaría Distrital de Ambiente y por el Comité de Gestión y Desempeño CG&amp;D de la CVP, éste último aprobó el Plan de Acción PIGA 2023 a través de acta de fecha de 22 de diciembre 2022</t>
  </si>
  <si>
    <t>En cumplimiento a las actividades establecidas en el Plan de Acción PIGA 2022, Se ejecutaron para el presente trimestre las siguientes actividades:
Programa de Uso eficiente de agua:
• Se realiza registro y análisis del consumo de agua en la CVP, según los periodos facturados por la empresa prestadora del servicio, para facilitar toma de decisiones frente al objetivo y meta del programa, y se presentó informe sobre el consumo del primer semestre de este recurso.
• Se publicaron, a través de las carteleras digitales y correo institucional piezas comunicativas asociadas al uso adecuado del agua dentro y fuera de las instalaciones de la entidad. 
• Se realizaron jornadas de sensibilización sobre sobre el ahorro y uso eficiente del recurso hídrico, como contribución al fortalecimiento de la cultura ambiental institucional y la protección al ambiente. 
Programa de Uso eficiente de energía:
• Se Realiza registro y análisis del consumo de energía en la CVP, según los periodos facturados por la empresa prestadora del servicio, para facilitar toma de decisiones frente al objetivo y meta del programa, y se presentó informe primer semestre sobre el consumo de este recurso.
• Se desarrolló la actividad “Día de la Escalera” en los meses de  como insumo al cumplimiento de las actividades programadas en el Plan de Acción PIGA 2022, incentivando el uso de la escalera y así disminuir el uso del ascensor. 
• Se realizaron campañas y jornadas de sensibilización, promoviendo las buenas prácticas frente al uso adecuado de la energía. 
• Se publicaron piezas comunicativas asociadas al uso adecuado de la energía dentro y fuera de las instalaciones de la entidad a través de las carteleras digitales.
Programa de Gestión Integral de Residuos:
• Se verifica el almacenamiento temporal de los residuos y se garantiza la entrega de los residuos sólidos aprovechables generados a la asociación de recicladores ASORETRIUNFO con quienes se tiene convenio de corresponsabilidad vigente, conforme al Decreto 400 de 2004.
• Se realizó campañas para la reducción de plástico de un solo uso en la CVP, a través de piezas gráficas publicadas a través de las carteleras digitales y correos electrónicos. 
• Se realizaron jornadas de sensibilización sobre reducción de plástico, con el fin de desestimular este tipo de residuo en la entidad.
• Se realizó campañas y jornadas de sensibilización sobre la gestión integral de residuos enfocadas a la adecuada segregación de residuos ordinarios y peligrosos generados al interior de la CVP, como contribución al fortalecimiento de la cultura ambiental institucional y la protección al ambiente. 
• Se realiza registro y análisis con periodicidad mensual para cada uno de los residuos generados en la entidad, teniendo en cuenta que los residuos que se generan son: Aprovechables (papel, cartón, plástico, vidrio y metal), NO aprovechables y RESPEL (Tóner y luminarias) RAEES (partes de periféricos); lo anterior con el fin de facilitar toma de decisiones frente al objetivo y meta del programa; los datos registrados para el presente trimestre son:
-Residuos Aprovechables: 1143 kg de residuos generados clasificados así: Plástico 252 Kg, vidrio 237 kg, metal 42 kg, Papel 290 Kg y cartón 322 kg.
-Residuos NO aprovechables: 669 Kg.
-Registro de RESPEL y RAEES: 10,06 kg.
• Se verifica el almacenamiento temporal de los residuos sólidos NO aprovechables generados en la entidad y se realiza la entrega a la empresa de aseo distrital prestadora del servicio en el sector (PROMOAMBIENTAL).
• Se verifica el almacenamiento temporal de los RESPEL y RAEES generados en la CVP y se garantiza la entrega de estos residuos a gestores autorizados para la correcta disposición final a través del programa de RECICLATÓN de la SDA.
• Se realiza cargue de información PINES DE RCD 20735, 20906, 20899, 20843, 20898, 21081, 20411, 20781 y 12383 en la plataforma web de RCD de la SDA.
• Se realiza inspección de puntos ecológicos en las sede administrativa y archivo central de la CVP.
Programa de Consumo Sostenible:
• Se realizó campañas y jornadas de sensibilización sobre consumo y ahorro de papel en la entidad enfocadas a la minimización de consumo de papel, haciendo un mejor aprovechamiento de las Tecnologías de la Información y la comunicación TIC. 
• Se realiza registro y análisis del consumo de papel en la CVP por dependencia, según información entregada por la Subdirección Administrativa y se presentó informe primer semestre sobre el consumo de este recurso.
Programa de Prácticas Sostenibles:
• Se realizó el registro de biciusuarios; para este tercer trimestre, en donde se contó con el registro de 63 servidores equivalente a un promedio de 21 biciusuarios mensuales, los cuales hacen uso de la bicicleta como su medio de transporte al trabajo. Lo anterior con el fin de facilitar toma de decisiones frente al objetivo y meta del programa.
• Se adelantó la documentación para el proceso para la contratación de la instalación de un Jardín vertical y el mantenimiento del existente y se adjudico contrato No. 681 de 2022 con Servicios Ambientales San Marcos S.A.S. 
• Se participó en la jornada distrital del Día Sin Carro y Sin Moto.
• Se desarrollan las jornadas del día de la Movilidad Sostenible en cumplimiento del Decreto  037 de  2019.
Otras acciones PIGA
• Se desarrollaron actividades en la semana de la bicicleta.
• Registro de población (Visitantes, usuarios, funcionarios, contratistas, vigilancia y Servicios Generales).
• Se actualizaron los procedimientos 208-PLA-Pr-11 PROCEDIMIENTO GESTIÓN DE RESIDUOS y 208-PLA-Pr-21 PROCEDIMIENTO PARA EL REGISTRO Y ANÁLISIS DE CONSUMOS
• Se elaboró y se validó en herramienta STORM USER los informes de seguimiento y verificación del Plan de acción Plan de Acción PIGA 2022 correspondiente al  primer semestre y se reportaron en la plataforma STORM WEB de la SDA en cumplimiento del Art. 20 de la res. 242 de 2014.</t>
  </si>
  <si>
    <t>Seguimiento a riesgos de gestión y corrupción de manera cuatrimestral</t>
  </si>
  <si>
    <t xml:space="preserve">Para el primer cuatrimestre de la vigencia 2022, desde la Oficina Asesora de Planeación se realizo el respectivo monitoreo a los riegos, controles y acciones de tratamiento o planes de acción para los riesgos de gestión y riesgos de corrupción identificados al corte del 30 de abril 2022. 
Se revisó la información recibida por parte de los 16 procesos y se realizaron retroalimentaciones en los casos que fue necesario, para los ajustes respectivos del reporte del seguimiento sobre los controles, actividades de tratamiento y planes de acción de los riesgos y sus evidencias.
Se consolidaron en total de acuerdo a la tipología de los riesgos, dando cumplimiento a las actividades (consolidación y monitoreo cuatrimestral) que como segunda línea de defensa la OAP debe realizar de acuerdo a la Política de administración del riesgo de la CVP, para el primer cuatrimestre de la vigencia 2022:
RIESGOS DE CORRUPCIÓN
Se consolidó el seguimiento de 24 riesgos de corrupción, de acuerdo a la información reportada por 14 de los procesos de la Entidad.
Revisión de seguimiento de 40 controles
Revisión de seguimiento de 33 Actividades de Control de Tratamiento del Riesgo
No se evidencio incumplimiento de ejecución de los controles ni de las actividades de control de tratamiento del riesgo. Las actividades están cumplidas, en ejecución o próximas a realizarse.
RIESGOS DE GESTIÓN
Se consolidó el seguimiento de 41 riesgos de gestión, de acuerdo a la información reportada por los 16 de los procesos de la Entidad.
Revisión de seguimiento de 58 controles
Revisión de seguimiento de 56 planes de acción
No se evidencio incumplimiento de ejecución de los planes de acción ni de los controles. Las actividades están cumplidas, en ejecución o próximas a realizarse.
</t>
  </si>
  <si>
    <t xml:space="preserve">Para el tercer cuatrimestre de la vigencia 2022, desde la Oficina Asesora de Planeación se realizo el respectivo monitoreo a los riesgos, controles y acciones de tratamiento o planes de acción para los riesgos de gestión y riesgos de corrupción identificados al corte del 30 de diciembre 2022. Se revisó la información recibida por parte de los 16 procesos y se realizaron retroalimentaciones en los casos que fue necesario, para los ajustes respectivos del reporte del seguimiento sobre los controles, actividades de tratamiento y planes de acción de los riesgos y sus evidencias.
Se consolido de acuerdo a la tipología de los riesgos, dando cumplimiento a las actividades (consolidación y monitoreo cuatrimestral) que como segunda línea de defensa la OAP debe realizar de acuerdo a la Política de administración del riesgo de la CVP, para el tercer cuatrimestre de la vigencia 2022:
Se consolidaron los mapas de riesgos de gestión y de corrupción, de los 16 procesos de la entidad, y se realizaron los monitoreos y validación de las evidencias dentro de la carpeta compartida para este fin, sobre los controles, actividades de tratamiento y planes de acción, de la información reportada por parte de los procesos para el tercer cuatrimestre 2022, en cada uno de los mapas de riesgos así:
RIESGOS DE CORRUPCIÓN
Se consolidó el seguimiento de 24 riesgos de corrupción, de acuerdo a la información reportada por 14 de los procesos de la Entidad.
Revisión de seguimiento de 36 controles
Revisión de seguimiento de 33 Actividades de Control de Tratamiento del Riesgo. De las cuales se evidencian las 33 actividades "Finalizadas" una de las cuales se finalizó fuera de tiempo. 
No se evidencio incumplimiento de ejecución de los controles ni de las actividades de control de tratamiento del riesgo. Las actividades están cumplidas, en ejecución o próximas a realizarse.
RIESGOS DE GESTIÓN
Se consolidó el seguimiento de 41 riesgos de corrupción, de acuerdo a la información reportada por 16 de los procesos de la Entidad.
Revisión de seguimiento de 56 controles
Revisión de seguimiento de 54 Actividades de Control de Tratamiento del Riesgo. De las cuales se evidencian las 54 actividades "Finalizadas". </t>
  </si>
  <si>
    <t>Desde la Oficina Asesora de Planeación se realizo el respectivo monitoreo a los riesgos, controles y acciones de tratamiento o planes de acción para los riesgos de gestión y riesgos de corrupción. Se revisó la información recibida por parte de los 16 procesos y se realizaron retroalimentaciones en los casos que fue necesario, para los ajustes respectivos del reporte del seguimiento sobre los controles, actividades de tratamiento y planes de acción de los riesgos y sus evidencias.
Se consolido de acuerdo a la tipología de los riesgos, dando cumplimiento a las actividades (consolidación y monitoreo cuatrimestral) que como segunda línea de defensa la OAP debe realizar de acuerdo a la Política de administración del riesgo de la CVP, conforme a los cuatrimestres definidos para la vigencia 2022</t>
  </si>
  <si>
    <t>Se realizaron las actualizaciones y divulgación de la información extena como interna sobre la gestion pública de la Entidad, en el marco de Transparencia y lucha anticorrupción (Ley 1712 de 2014 y su compendio normativo)</t>
  </si>
  <si>
    <t>Se dio cumplimiento a las acciones asociadas a la gestión y divulgación de la producción audiovisual, prensa, diseño gráfico, contenidos periodísticos, realización de eventos, producción de noticas, como también desarrollar acciones asociadas a la comunicación interna desde la gestión y divulgación de las necesidades de la entidad, a partir del desarrollo de campañas institucionales, producción de noticas, generación de contenidos y piezas gráficas para los diferentes canales: intranet, cartelera digital, monitores, correos electrónicos, entre otros con el fin de fortalecer las estrategias de la alta dirección y sus direcciones misionales, dirigidos a los grupos de interés de la entidad.</t>
  </si>
  <si>
    <t>Se recibieron las circulares externas DDP-0005de 12 de mayo 2022 y SDH-0004 de 17 de junio de 2022, a partir de las cuales los días  08, 22 y 23 de junio de 2022, se realizaron dentro de la agenda de sesión ordinaria del Comité Directivo del mes, las mesas de trabajo con cada gerente de proyecto para la programación del anteproyecto de presupuesto 2023 y el seguimiento del avance físico y financiero de los proyectos de inversión, entre otros.
- Como apoyo y gestión de las propuestas de anteproyecto de presupuesto presentadas al Director General, la OAP realizó mesas individuales con cada gerente de proyecto los días 14, 15 y 16 de junio. Garantizando asi la programación de los recursos de los proyectos de inversión en correlación con las metas físicas para la vigencia.</t>
  </si>
  <si>
    <t>Se realizó reporte y solicitud de publicación de PAGI, PAA, informe plurianual y FUSS dentro de los periodos establecidos. Garantizando el seguimiento, ejecución, consolidación y retroalimentación de la ejecución presupuestal y avance de metas físicas de los proyectos de inversión</t>
  </si>
  <si>
    <t>Se reporta y publica en las plataformas de SUIFP y PMR-Bogadita (De acuerdo con las fechas e instrucciones descritas en la circular externa DDP-0008- PMR la cual debido a fallas y limitantes en Bogadita se realizó en diferentes fechas en cargue y el reporte de territorialización se envío vía correo electrónico) ; se realizó reprogramación y seguimiento de los cinco proyectos de inversión en la plataforma para SEGPLAN dentro de los periodos establecidos. Garantizando la programación y reporte de la ejecución y avance de las metas de los proyectos de inversión de manera la completa, oportuna e integral.</t>
  </si>
  <si>
    <t>Se participo de las mesas de trabajo con SDP como avance de ejecución y se emitió la  comunicación 202211300201501 con la cual se informa que la CVP no tiene operaciones estadísticas, que los indicadores vigentes, son los que se reportan a través de los sistemas dispuestos para tal fin por las entidades a cargo, a nivel sectorial, distrital y nacional, y en consecuencia, se puedo determinar que la entidad, no tiene operaciones estadísticas, ni bases de datos generadas con el objetivo único de ser aprovechadas estadísticamente. Por lo tanto este  indicador no se seguirá reportando de acuerdo al Acta No 6 del Comité Institucional de Gestión y desempeño del 13 de octubre de 2022.
Esta actividad se dio por finalizada en el mes de octubre teniendo en cuenta que la Política de la información Estadística del MIPG, no aplica para la Entidad (Comité acta MIPG 006-2022 del 12 y 13 octubre 2022). Con el proposito de cumplir con las actividades a cargo de la CVP en la vigencia 2022, para la implementación del PED en el marco del MIPG</t>
  </si>
  <si>
    <t>Se realizó el proceso de seguimiento  en cada uno de los trimestres del Plan de Acción de Participación Ciudadana y Control Social 2022. Para esto se requirió y consolidó los reportes de las actividades de participación ciudadana y rendición de cuenta de las  cuatro direcciones misionales y los procesos corresponsables.  Realizando seguimiento periódico y visibilizar las actividades de participación ciudadana y rendición de cuentas proyectadas por los procesos en el Plan de Acción de Participación Ciudadana , e  identificar posibilidades de coordinación y de mejora en la construcción de relación de confianza  con grupos de valor y la ciudadanía en general.</t>
  </si>
  <si>
    <t xml:space="preserve">Se cumplió de manera asertiva en las actividades de participación ciudadana y rendición de cuentas proyectadas en el Plan de Acción de Participación Ciudadana para cada vigencia, permitiendo el fortalecimiento de la planeación, desarrollo y visibilidad de las mismas para garantizar el ejercicio del derecho ciudadano a la participación y generar confianza  con grupos de valor y la ciudadanía en genera. Cumpliento con la medición  trimestral de cumplimiento  del  la actividades de participación ciudadana y rendición de cuentas proyectadas en el Plan de Acción de Participación Ciudadana   por medio de un indicador de participación{en ciudadana y rendición de cuentas. </t>
  </si>
  <si>
    <t>Se realizo seguimiento al Plan Institucional de Gestión Ambiental -
PIGA y Plan de Acción del PIGAS y dio cumplimiento a las actividades establecidas en el Plan de Acción PIGA 2022.</t>
  </si>
  <si>
    <t>Se generaron acciones de divulgación asociadas al componente de comunicación externa con base a las publicaciones tanto en Página Web como en Redes Sociales.Generar acciones de divulgación asociadas al componente de comunicación externa con base a las publicaciones tanto en Página Web como en Redes Sociales.</t>
  </si>
  <si>
    <t xml:space="preserve">Se desarrollaron productos informativos (impresos y audiovisuales) que permitan atender de manera adecuada las necesidades de comunicación de la Caja de la Vivienda Popular y promover el posicionamiento de la Entidad ante sus públicos objetivos, conforme a las necesidades producidas por la entidad. </t>
  </si>
  <si>
    <t>Se logro realizar seguimiento y verificación de procesos judiciales y extrajudiciales, de tal forma que se tenga la información actualizada y permita tomar acciones oportunamente.</t>
  </si>
  <si>
    <t>Se emitieron los conceptos jurídicos de acuerdo a las solicitudes o necesidades institucionales, asegurando su publicación y registro en la matriz actualizada  que permita la fácil consulta para la toma de decisiones oportuna.</t>
  </si>
  <si>
    <t>Se formularon, actualizaron, socializaron y/o ejecutaron la Política de Prevención y Daño Antijurídico  POLÍTICA DE PREVENCIÓN DEL DAÑO ANTIJURÍDICO PARA LA ATENCIÓN OPORTUNA DE DERECHOS DE PETICIÓN, Adoptada por medio del Acuerdo No. 004 del 04 de agosto de 2022 y socializada por medo de lo sradicadosNos. 1202216000095253, 1202216000095263 y 1202216000095243 del 13 de septiembre de 2023</t>
  </si>
  <si>
    <t>Se lorgro ejecutar las acciones orientadas a la implementación de los componentes de la NTC-ISO/IEC 27001 para salvaguardar la confidencialidad, integridad y disponibilidad de los activos de la información y la Plataforma tecnológica de la CVP.</t>
  </si>
  <si>
    <t>Se cumplio con la administración de la infraestructura informática (plataforma tecnológica) sobre la cual se soportan los sistemas de información.</t>
  </si>
  <si>
    <t>Se actualizo y publicaron los conjuntos de Datos Abiertos de la Entidad para la vigencia 2022, con el insumo suministrado por las diferentes dependencias de la Caja de la Vivienda Popular,  en el marco de la implementación de la Política de Gobierno Digital.</t>
  </si>
  <si>
    <t>Se logro apoyar, cuando fue necesario, el análisis y/o evaluación de la viabilidad para virtualizar trámites y OPAS acorde a requerimientos de los Responsables de Procesos, de tal manera que se propenda por el cumplimiento de los lineamientos de la Política de Gobierno Digital.</t>
  </si>
  <si>
    <t>Se lograorn cumplir las metas relacionadas con la asignación de Instrumentos financieros para reasentar a las familias y la adquisición de predios durante la vigencia 2022</t>
  </si>
  <si>
    <t>Se ejecuto el prespuesto asignado en el proyecto de inversión 7698</t>
  </si>
  <si>
    <t>Se cumplio con las actividades establecidas en los Planes de Participación Ciudadana y Anticorrupción y de Atención al Ciudadano</t>
  </si>
  <si>
    <t>Se dio cumplimiento con las actividades establecidas en los Planes de Mejoramiento y Herramientas de Gestión</t>
  </si>
  <si>
    <t>Se logro el acompañamiento técnico, jurídico y social a las familias asentadas en predios públicos o privados, ocupados ilegalmente, con el fin de lograr la obtención del título de propiedad, cumpliendo
los requisitos exigidos en la ley; así mismo, concretar la entrega de zonas de cesión obligatorias y el cierre de los proyectos constructivos y de urbanismo para vivienda VIP</t>
  </si>
  <si>
    <t>Se realizo el acompañamiento técnico, jurídico y social a las familias asentadas en predios públicos o privados, ocupados ilegalmente, con el fin de lograr la obtención del título de propiedad, cumpliendo
los requisitos exigidos en la ley; así mismo, concretar la entrega de zonas de cesión obligatorias y el cierre de los proyectos constructivos y de urbanismo para vivienda VIP</t>
  </si>
  <si>
    <t>Se logro realizar el acompañamiento técnico, jurídico y social a las familias asentadas en predios públicos o privados, ocupados ilegalmente, con el fin de lograr la obtención del título de propiedad, cumpliendo
los requisitos exigidos en la ley; así mismo, concretar la entrega de zonas de cesión obligatorias y el cierre de los proyectos constructivos y de urbanismo para vivienda VIP</t>
  </si>
  <si>
    <t>Se aplicaron los instrumentos establecidos por la Secretaría Distrital del Hábitat, a través de la prestación de asistencia técnica, social, financiera y jurídica, para el 
reconocimiento de viviendas en los barrios que hayan sido legalizadas urbanísticamente y/o para el mejoramiento de las condiciones constructivas y/o de habitabilidad de estas viviendas</t>
  </si>
  <si>
    <t>Se ejecuto la política pública de mejoramiento de vivienda aplicando los instrumentos establecidos por la Secretaría Distrital del Hábitat, a través de la prestación de asistencia técnica, social, financiera y jurídica, para el reconocimiento de viviendas en los barrios que hayan sido legalizadas urbanísticamente y/o para el mejoramiento de las condiciones constructivas y/o de habitabilidad de estas viviendas.</t>
  </si>
  <si>
    <t>Se palicaron los instrumentos establecidos por la Secretaría Distrital del Hábitat, a través de la prestación de asistencia técnica, social, financiera y jurídica, para el  reconocimiento de viviendas en los barrios que hayan sido legalizadas urbanísticamente y/o para el mejoramiento de las condiciones constructivas y/o de habitabilidad de estas viviendas.</t>
  </si>
  <si>
    <t>Se aplicaron los instrumentos establecidos por la Secretaría Distrital del Hábitat, a través de la prestación de asistencia técnica, social, financiera y jurídica, para el reconocimiento de viviendas en los barrios que hayan sido legalizadas urbanísticamente y/o para el mejoramiento de las condiciones constructivas y/o de habitabilidad de estas viviendas.</t>
  </si>
  <si>
    <t>Se ejecutaron los instrumentos establecidos por la Secretaría Distrital del Hábitat, a través de la prestación de asistencia técnica, social, financiera y jurídica, para el 
reconocimiento de viviendas en los barrios que hayan sido legalizadas urbanísticamente y/o para el mejoramiento de las condiciones constructivas y/o de habitabilidad de estas viviendas.</t>
  </si>
  <si>
    <t>Se logro ejecutar los instrumentos establecidos por la Secretaría Distrital del Hábitat, a través de la prestación de asistencia técnica, social, financiera y jurídica, para el 
reconocimiento de viviendas en los barrios que hayan sido legalizadas urbanísticamente y/o para el mejoramiento de las condiciones constructivas y/o de habitabilidad de estas viviendas</t>
  </si>
  <si>
    <t>Se ejcutaron los instrumentos establecidos por la Secretaría Distrital del Hábitat, a través de la prestación de asistencia técnica, social, financiera y jurídica, para el reconocimiento de viviendas en los barrios que hayan sido legalizadas urbanísticamente y/o para el mejoramiento de las condiciones constructivas y/o de habitabilidad de estas viviendas.</t>
  </si>
  <si>
    <t>Se realizo el seguimiento y control sobre la ejecución contractual de los contratos de Interventoría, o en los temas que aplique a los contratos de Consultoria, dirigido a verificar el cumplimiento de las condiciones pactadas en los mismos en términos de plazos, calidades, cantidades y adecuada ejecución de los recursos.</t>
  </si>
  <si>
    <t>Se logro realizar el seguimiento y control a la estabilidad y sostenibilidad de las obras ejecutadas por la DMB</t>
  </si>
  <si>
    <t>Se realizaron sensibilizaciones a los servidores públicos y a los contratistas de la entidad  en lenguaje de señas, con el fin de prestar un servicio más eficiente teniendo en cuenta la inclusión social de la población con discapacidad auditiva.</t>
  </si>
  <si>
    <t xml:space="preserve"> Medianrte el instrumento de medición evaluando el grado de satisfacción de la ciudadanía  de manera presencial a los ciudadanos (as) que son beneficiarios de los procesos misionales de la Entidad, se evaluo el grado de satisfacción de los usuarios sobre los servicios prestados por la Caja de la Vivienda Popular.</t>
  </si>
  <si>
    <t>Se logro implementar el Programa de Gestión Documental - PGD</t>
  </si>
  <si>
    <t>Se formulo e implemento el Plan Institucional de Archivos - PINAR</t>
  </si>
  <si>
    <t>Se logro la formulación e implementación del Plan de trabajo del sistema de gestión de documentos electrónicos de archivo SGDEA</t>
  </si>
  <si>
    <t>Se formulo e implemento el Plan de trabajo del Sistema Integrado de Conservación</t>
  </si>
  <si>
    <t>Se formulo e implmento el Plan Anual de Acción de Bienes Inmuebles</t>
  </si>
  <si>
    <t>Se formulo e implmento el Plan Anual de Acción de Bienes muebles</t>
  </si>
  <si>
    <t>Se expidieron  todas las solicitudes de traslado presupuestal, solicitudes de CRP, CDP, revisiones de ejecución presupuestal e informes a organismos de control.</t>
  </si>
  <si>
    <t>Se gestionaron todas las solicitudes de pagos radicadas en al Subdirección Financiera, se realizo la reprogramación del PAC de acuerdo  a las solitudes de la direferentes areas Misionales y de apoyo a la Gestión de la CVP, teniendo en cuenta los lineamientos emitidos por la SDH.</t>
  </si>
  <si>
    <t>Se realizarón todos los pagos de recurso administrado por tesoreria - CVP en los tiempos establecidos en los cronogramas de la SDH.</t>
  </si>
  <si>
    <t xml:space="preserve">Se tramitaron  todas las respuestas a las solicitudes de  temas de cartera, se emitio la resolución 2261 la cual ordena suspender terminos de cobro persuasivo judicial hasta implementar el acuerdo 857 del 2022 que busca reglamentar e implementar un plan de beneficios economicos paras los deudores de la CVP.  </t>
  </si>
  <si>
    <t>Se emitieron los respectivos estados financieros mensuales y trimestral.</t>
  </si>
  <si>
    <t>Se tramitaron y registro la gestión precontractual, contractual y postcontractual de las diferentes modalidades de contratación realizadas por la entidad en la plataforma de contratación.</t>
  </si>
  <si>
    <t>Se lograron las actividades de las actas de  liquidación  y actas de cierre de los expedientes contractuales y/o convenios de los diferentes procesos adelantados por la Entidad.</t>
  </si>
  <si>
    <t xml:space="preserve">Se incorporaron los expedientes disciplinarios en el Sistema de Información Disciplinario (SID), que permita la actualización de las diferentes etapas de los procesos disciplinarios. </t>
  </si>
  <si>
    <t xml:space="preserve">Se adopto la estrategia del proceso de control interno disciplinario que permita adelantar los trámites tendientes a establecer la responsabilidad disciplinaria de los servidores y exservidores de la Caja de la Vivienda Popular, a si mismo la estrategia de prevención y sensibilización relacionada con asuntos disciplinarios </t>
  </si>
  <si>
    <t xml:space="preserve">Se implemento la estrategia del proceso de control interno disciplinario que permita adelantar los trámites tendientes a establecer la responsabilidad disciplinaria de los servidores y exservidores de la Caja de la Vivienda Popular, a si mismo   la estrategia de prevención y sensibilización relacionada con asuntos disciplinarios </t>
  </si>
  <si>
    <t>Se dio tramite a la totalidad de quejas e informes recibidas en el año.</t>
  </si>
  <si>
    <t>Se logro diseñar, elaborar, divulgar y ejecutar el Plan Anual de Auditorías y atender solicitudes de visitas especiales</t>
  </si>
  <si>
    <t>S logro planear, aprobar, divulgar, elaborar y presentar los informes de evaluación de la gestión</t>
  </si>
  <si>
    <t>Se realizaron los seguimiento al cumplimiento de las acciones propuestas por las Dependencias en el Plan de Mejoramiento Institucional dentro de los plazos proyectados</t>
  </si>
  <si>
    <t>Para el primer trimestre de 2022 se giraron $7.091.563.055 a proveedores, que correponden a 17,44% del total de las reservas definitivas constituidas. 
Para el segundo trimestre de 2022 se giraron $7.951.025.650 que corresponden al 20% del total de reservas constituidas. 
Para el tercer trimestre de 2022 se giraron $6.567.634.737 que corresponden al 16% del total de reservas constituidas. 
Para el cuarto trimestre de 2022 se giraron $6.945.069.360 que corresponden al 18% del total de reservas constituidas; adicionalmente se anularon reservas por valor de $207.479.205</t>
  </si>
  <si>
    <t>Se proyecto y suscribió el Acta de Liquidación o Acto Administrativo de Liquidación Unilateral de los contratos, según corresponda.
Durante el segundo trimestre se suscribieron las actas de liquidación de los contratos: 
Contrato 1125 de 2020. 
Contrato 1142 de 2020. 
Contrato 627 de 2017.
Contrato 638 de 2017.
Para el periodo de reporte no se presenta medición del indicador, teniendo en cuenta que la frecuencia del mismo es semestral. No obstante, se avanza en el procedimiento de liquidación de los contratos 898 y 899 de 2020, 415 y 470 de 2021.
Durante el cuarto trimestre se suscribieron las actas de liquidación de los contratos: 
599 de 2021
899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</si>
</sst>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1" formatCode="_-* #,##0_-;\-* #,##0_-;_-* &quot;-&quot;_-;_-@_-"/>
    <numFmt numFmtId="43" formatCode="_-* #,##0.00_-;\-* #,##0.00_-;_-* &quot;-&quot;??_-;_-@_-"/>
    <numFmt numFmtId="164" formatCode="_-* #,##0_-;\-* #,##0_-;_-* &quot;-&quot;??_-;_-@_-"/>
    <numFmt numFmtId="165" formatCode="0;[Red]0"/>
    <numFmt numFmtId="166" formatCode="#,##0;[Red]#,##0"/>
    <numFmt numFmtId="167" formatCode="0.0%"/>
    <numFmt numFmtId="168" formatCode="_(* #,##0.00_);_(* \(#,##0.00\);_(* &quot;-&quot;??_);_(@_)"/>
  </numFmts>
  <fonts count="30" x14ac:knownFonts="1">
    <font>
      <sz val="10"/>
      <name val="Arial"/>
    </font>
    <font>
      <sz val="11"/>
      <color theme="1"/>
      <name val="Calibri"/>
      <family val="2"/>
      <scheme val="minor"/>
    </font>
    <font>
      <sz val="10"/>
      <name val="Arial"/>
      <family val="2"/>
    </font>
    <font>
      <b/>
      <sz val="14"/>
      <name val="Arial"/>
      <family val="2"/>
    </font>
    <font>
      <b/>
      <sz val="12"/>
      <name val="Arial"/>
      <family val="2"/>
    </font>
    <font>
      <sz val="10"/>
      <name val="Arial"/>
      <family val="2"/>
    </font>
    <font>
      <b/>
      <sz val="10"/>
      <name val="Arial"/>
      <family val="2"/>
    </font>
    <font>
      <b/>
      <sz val="11"/>
      <name val="Arial"/>
      <family val="2"/>
    </font>
    <font>
      <b/>
      <sz val="11"/>
      <color theme="0"/>
      <name val="Arial"/>
      <family val="2"/>
    </font>
    <font>
      <b/>
      <sz val="10"/>
      <color theme="0"/>
      <name val="Arial"/>
      <family val="2"/>
    </font>
    <font>
      <sz val="11"/>
      <name val="Arial"/>
      <family val="2"/>
    </font>
    <font>
      <sz val="9"/>
      <color indexed="81"/>
      <name val="Tahoma"/>
      <family val="2"/>
    </font>
    <font>
      <sz val="8"/>
      <color indexed="81"/>
      <name val="Tahoma"/>
      <family val="2"/>
    </font>
    <font>
      <b/>
      <sz val="9"/>
      <color indexed="81"/>
      <name val="Tahoma"/>
      <family val="2"/>
    </font>
    <font>
      <sz val="9"/>
      <name val="Arial"/>
      <family val="2"/>
    </font>
    <font>
      <sz val="10"/>
      <color theme="0"/>
      <name val="Arial"/>
      <family val="2"/>
    </font>
    <font>
      <sz val="10"/>
      <color rgb="FF263238"/>
      <name val="Arial"/>
      <family val="2"/>
    </font>
    <font>
      <sz val="11"/>
      <color rgb="FF202124"/>
      <name val="Arial"/>
      <family val="2"/>
    </font>
    <font>
      <b/>
      <sz val="18"/>
      <name val="Arial"/>
      <family val="2"/>
    </font>
    <font>
      <sz val="11"/>
      <color rgb="FFFF0000"/>
      <name val="Arial"/>
      <family val="2"/>
    </font>
    <font>
      <sz val="16"/>
      <color rgb="FF0070C0"/>
      <name val="Arial"/>
      <family val="2"/>
    </font>
    <font>
      <b/>
      <sz val="16"/>
      <color rgb="FF0070C0"/>
      <name val="Arial"/>
      <family val="2"/>
    </font>
    <font>
      <sz val="18"/>
      <color rgb="FF0070C0"/>
      <name val="Arial"/>
      <family val="2"/>
    </font>
    <font>
      <sz val="11"/>
      <color rgb="FF0070C0"/>
      <name val="Arial"/>
      <family val="2"/>
    </font>
    <font>
      <sz val="11"/>
      <color rgb="FF263238"/>
      <name val="Arial"/>
      <family val="2"/>
    </font>
    <font>
      <b/>
      <sz val="10"/>
      <color rgb="FFFF0000"/>
      <name val="Arial"/>
      <family val="2"/>
    </font>
    <font>
      <sz val="10"/>
      <color rgb="FFFF0000"/>
      <name val="Arial"/>
      <family val="2"/>
    </font>
    <font>
      <sz val="10"/>
      <name val="Arial"/>
    </font>
    <font>
      <b/>
      <sz val="10"/>
      <color theme="1"/>
      <name val="Arial"/>
      <family val="2"/>
    </font>
    <font>
      <sz val="12"/>
      <name val="Arial"/>
      <family val="2"/>
    </font>
  </fonts>
  <fills count="6">
    <fill>
      <patternFill patternType="none"/>
    </fill>
    <fill>
      <patternFill patternType="gray125"/>
    </fill>
    <fill>
      <patternFill patternType="solid">
        <fgColor theme="6" tint="0.39997558519241921"/>
        <bgColor indexed="64"/>
      </patternFill>
    </fill>
    <fill>
      <patternFill patternType="solid">
        <fgColor theme="3" tint="-0.249977111117893"/>
        <bgColor indexed="64"/>
      </patternFill>
    </fill>
    <fill>
      <patternFill patternType="solid">
        <fgColor theme="0"/>
        <bgColor indexed="64"/>
      </patternFill>
    </fill>
    <fill>
      <patternFill patternType="solid">
        <fgColor theme="2"/>
        <bgColor indexed="64"/>
      </patternFill>
    </fill>
  </fills>
  <borders count="52">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9">
    <xf numFmtId="0" fontId="0" fillId="0" borderId="0"/>
    <xf numFmtId="43" fontId="2"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8"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41" fontId="27" fillId="0" borderId="0" applyFont="0" applyFill="0" applyBorder="0" applyAlignment="0" applyProtection="0"/>
  </cellStyleXfs>
  <cellXfs count="375">
    <xf numFmtId="0" fontId="0" fillId="0" borderId="0" xfId="0"/>
    <xf numFmtId="43" fontId="7" fillId="2" borderId="30" xfId="1" applyFont="1" applyFill="1" applyBorder="1" applyAlignment="1" applyProtection="1">
      <alignment horizontal="center" vertical="center"/>
      <protection locked="0"/>
    </xf>
    <xf numFmtId="9" fontId="7" fillId="2" borderId="30" xfId="4" applyFont="1" applyFill="1" applyBorder="1" applyAlignment="1" applyProtection="1">
      <alignment horizontal="center" vertical="center"/>
      <protection locked="0"/>
    </xf>
    <xf numFmtId="9" fontId="7" fillId="2" borderId="30" xfId="2" applyFont="1" applyFill="1" applyBorder="1" applyAlignment="1" applyProtection="1">
      <alignment horizontal="center" vertical="center"/>
      <protection locked="0"/>
    </xf>
    <xf numFmtId="9" fontId="7" fillId="2" borderId="37" xfId="4" applyFont="1" applyFill="1" applyBorder="1" applyAlignment="1" applyProtection="1">
      <alignment horizontal="center" vertical="center"/>
      <protection locked="0"/>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167" fontId="10" fillId="0" borderId="3" xfId="2" applyNumberFormat="1" applyFont="1" applyFill="1" applyBorder="1" applyAlignment="1" applyProtection="1">
      <alignment vertical="center" wrapText="1"/>
    </xf>
    <xf numFmtId="9" fontId="7" fillId="0" borderId="3" xfId="4" applyFont="1" applyFill="1" applyBorder="1" applyAlignment="1" applyProtection="1">
      <alignment horizontal="center" vertical="center" wrapText="1"/>
    </xf>
    <xf numFmtId="9" fontId="7" fillId="0" borderId="10" xfId="2" applyFont="1" applyBorder="1" applyAlignment="1" applyProtection="1">
      <alignment horizontal="center" vertical="center" wrapText="1"/>
    </xf>
    <xf numFmtId="9" fontId="7" fillId="0" borderId="3" xfId="2" applyFont="1" applyFill="1" applyBorder="1" applyAlignment="1" applyProtection="1">
      <alignment horizontal="center" vertical="center" wrapText="1"/>
    </xf>
    <xf numFmtId="0" fontId="10" fillId="0" borderId="8" xfId="0" applyFont="1" applyBorder="1" applyAlignment="1">
      <alignment horizontal="justify" vertical="center" wrapText="1"/>
    </xf>
    <xf numFmtId="0" fontId="10" fillId="0" borderId="9" xfId="0" applyFont="1" applyBorder="1" applyAlignment="1">
      <alignment vertical="center" wrapText="1"/>
    </xf>
    <xf numFmtId="9" fontId="10" fillId="0" borderId="10" xfId="0" applyNumberFormat="1" applyFont="1" applyBorder="1" applyAlignment="1">
      <alignment horizontal="center" vertical="center" wrapText="1"/>
    </xf>
    <xf numFmtId="14" fontId="10" fillId="0" borderId="10" xfId="0" applyNumberFormat="1" applyFont="1" applyBorder="1" applyAlignment="1">
      <alignment horizontal="center" vertical="center" wrapText="1"/>
    </xf>
    <xf numFmtId="9" fontId="7" fillId="0" borderId="10" xfId="4" applyFont="1" applyFill="1" applyBorder="1" applyAlignment="1" applyProtection="1">
      <alignment horizontal="center" vertical="center" wrapText="1"/>
    </xf>
    <xf numFmtId="0" fontId="10" fillId="0" borderId="10" xfId="0" applyFont="1" applyBorder="1" applyAlignment="1">
      <alignment vertical="center" wrapText="1"/>
    </xf>
    <xf numFmtId="1" fontId="7" fillId="0" borderId="10" xfId="0" applyNumberFormat="1" applyFont="1" applyBorder="1" applyAlignment="1">
      <alignment horizontal="center" vertical="center" wrapText="1"/>
    </xf>
    <xf numFmtId="0" fontId="2" fillId="4" borderId="10" xfId="0" applyFont="1" applyFill="1" applyBorder="1" applyAlignment="1">
      <alignment horizontal="left" vertical="center" wrapText="1"/>
    </xf>
    <xf numFmtId="0" fontId="6" fillId="2" borderId="10" xfId="0" applyFont="1"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9" xfId="0" applyFont="1" applyBorder="1" applyAlignment="1">
      <alignment horizontal="center" vertical="center" wrapText="1"/>
    </xf>
    <xf numFmtId="0" fontId="10" fillId="4" borderId="16" xfId="0" applyFont="1" applyFill="1" applyBorder="1" applyAlignment="1">
      <alignment horizontal="center" vertical="center" wrapText="1"/>
    </xf>
    <xf numFmtId="0" fontId="10" fillId="4" borderId="10" xfId="0" applyFont="1" applyFill="1" applyBorder="1" applyAlignment="1">
      <alignment horizontal="center" vertical="center" wrapText="1"/>
    </xf>
    <xf numFmtId="14" fontId="10" fillId="4" borderId="16" xfId="0" applyNumberFormat="1" applyFont="1" applyFill="1" applyBorder="1" applyAlignment="1">
      <alignment horizontal="center" vertical="center" wrapText="1"/>
    </xf>
    <xf numFmtId="167" fontId="10" fillId="0" borderId="10" xfId="2" applyNumberFormat="1" applyFont="1" applyFill="1" applyBorder="1" applyAlignment="1" applyProtection="1">
      <alignment horizontal="center" vertical="center" wrapText="1"/>
    </xf>
    <xf numFmtId="1" fontId="7" fillId="2" borderId="30" xfId="0" applyNumberFormat="1" applyFont="1" applyFill="1" applyBorder="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Protection="1">
      <protection locked="0"/>
    </xf>
    <xf numFmtId="0" fontId="8" fillId="0" borderId="0" xfId="0" applyFont="1" applyAlignment="1" applyProtection="1">
      <alignment vertical="center" wrapText="1"/>
      <protection locked="0"/>
    </xf>
    <xf numFmtId="0" fontId="9" fillId="3" borderId="50" xfId="0" applyFont="1" applyFill="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3" borderId="9" xfId="0" applyFont="1" applyFill="1" applyBorder="1" applyAlignment="1" applyProtection="1">
      <alignment horizontal="center" vertical="center" wrapText="1"/>
      <protection locked="0"/>
    </xf>
    <xf numFmtId="0" fontId="9" fillId="3" borderId="10" xfId="0" applyFont="1" applyFill="1" applyBorder="1" applyAlignment="1" applyProtection="1">
      <alignment horizontal="center" vertical="center" wrapText="1"/>
      <protection locked="0"/>
    </xf>
    <xf numFmtId="0" fontId="9" fillId="3" borderId="0" xfId="0" applyFont="1" applyFill="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48" xfId="0" applyFont="1" applyFill="1" applyBorder="1" applyAlignment="1" applyProtection="1">
      <alignment horizontal="center" vertical="center" wrapText="1"/>
      <protection locked="0"/>
    </xf>
    <xf numFmtId="0" fontId="22" fillId="0" borderId="0" xfId="0" applyFont="1" applyAlignment="1" applyProtection="1">
      <alignment horizontal="center" vertical="center"/>
      <protection locked="0"/>
    </xf>
    <xf numFmtId="0" fontId="0" fillId="0" borderId="0" xfId="0" applyAlignment="1" applyProtection="1">
      <alignment horizontal="left" vertical="top"/>
      <protection locked="0"/>
    </xf>
    <xf numFmtId="0" fontId="10" fillId="0" borderId="10" xfId="0" applyFont="1" applyBorder="1" applyAlignment="1" applyProtection="1">
      <alignment vertical="center" wrapText="1"/>
      <protection locked="0"/>
    </xf>
    <xf numFmtId="0" fontId="9" fillId="0" borderId="0" xfId="0" applyFont="1" applyAlignment="1" applyProtection="1">
      <alignment horizontal="left" vertical="top"/>
      <protection locked="0"/>
    </xf>
    <xf numFmtId="0" fontId="7" fillId="2" borderId="28" xfId="0" applyFont="1" applyFill="1" applyBorder="1" applyAlignment="1" applyProtection="1">
      <alignment horizontal="justify" vertical="center" wrapText="1"/>
      <protection locked="0"/>
    </xf>
    <xf numFmtId="0" fontId="7" fillId="2" borderId="29" xfId="0" applyFont="1" applyFill="1" applyBorder="1" applyAlignment="1" applyProtection="1">
      <alignment horizontal="center" vertical="center" wrapText="1"/>
      <protection locked="0"/>
    </xf>
    <xf numFmtId="0" fontId="7" fillId="2" borderId="30" xfId="0" applyFont="1" applyFill="1" applyBorder="1" applyAlignment="1" applyProtection="1">
      <alignment horizontal="center" vertical="center" wrapText="1"/>
      <protection locked="0"/>
    </xf>
    <xf numFmtId="0" fontId="7" fillId="2" borderId="30" xfId="0" applyFont="1" applyFill="1" applyBorder="1" applyAlignment="1" applyProtection="1">
      <alignment horizontal="left" vertical="center" wrapText="1"/>
      <protection locked="0"/>
    </xf>
    <xf numFmtId="0" fontId="6" fillId="2" borderId="30" xfId="0" applyFont="1" applyFill="1" applyBorder="1" applyAlignment="1" applyProtection="1">
      <alignment horizontal="center" vertical="center"/>
      <protection locked="0"/>
    </xf>
    <xf numFmtId="0" fontId="6" fillId="2" borderId="31" xfId="0" applyFont="1" applyFill="1" applyBorder="1" applyAlignment="1" applyProtection="1">
      <alignment horizontal="center" vertical="center"/>
      <protection locked="0"/>
    </xf>
    <xf numFmtId="0" fontId="0" fillId="0" borderId="0" xfId="0" applyAlignment="1" applyProtection="1">
      <alignment horizontal="justify"/>
      <protection locked="0"/>
    </xf>
    <xf numFmtId="0" fontId="5" fillId="0" borderId="0" xfId="0" applyFont="1" applyAlignment="1" applyProtection="1">
      <alignment horizontal="justify"/>
      <protection locked="0"/>
    </xf>
    <xf numFmtId="0" fontId="5" fillId="0" borderId="0" xfId="0" applyFont="1" applyProtection="1">
      <protection locked="0"/>
    </xf>
    <xf numFmtId="9" fontId="7" fillId="0" borderId="10" xfId="2" applyFont="1" applyFill="1" applyBorder="1" applyAlignment="1" applyProtection="1">
      <alignment horizontal="center" vertical="center" wrapText="1"/>
    </xf>
    <xf numFmtId="0" fontId="5" fillId="0" borderId="10" xfId="0" applyFont="1" applyBorder="1" applyAlignment="1">
      <alignment horizontal="center" vertical="center" wrapText="1"/>
    </xf>
    <xf numFmtId="0" fontId="0" fillId="0" borderId="0" xfId="0"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6" fillId="2" borderId="27"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protection locked="0"/>
    </xf>
    <xf numFmtId="0" fontId="7" fillId="2" borderId="28"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10" fillId="4" borderId="10" xfId="0" applyFont="1" applyFill="1" applyBorder="1" applyAlignment="1">
      <alignment vertical="center" wrapText="1"/>
    </xf>
    <xf numFmtId="9" fontId="10" fillId="4" borderId="10" xfId="0" applyNumberFormat="1" applyFont="1" applyFill="1" applyBorder="1" applyAlignment="1">
      <alignment horizontal="center" vertical="center" wrapText="1"/>
    </xf>
    <xf numFmtId="9" fontId="10" fillId="0" borderId="10" xfId="2" applyFont="1" applyBorder="1" applyAlignment="1" applyProtection="1">
      <alignment horizontal="center" vertical="center" wrapText="1"/>
    </xf>
    <xf numFmtId="0" fontId="20" fillId="0" borderId="0" xfId="0" applyFont="1" applyAlignment="1" applyProtection="1">
      <alignment horizontal="center"/>
      <protection locked="0"/>
    </xf>
    <xf numFmtId="0" fontId="21" fillId="3" borderId="50" xfId="0" applyFont="1" applyFill="1" applyBorder="1" applyAlignment="1" applyProtection="1">
      <alignment horizontal="center" vertical="center" wrapText="1"/>
      <protection locked="0"/>
    </xf>
    <xf numFmtId="0" fontId="21" fillId="3" borderId="0" xfId="0" applyFont="1" applyFill="1" applyAlignment="1" applyProtection="1">
      <alignment horizontal="center" vertical="center" wrapText="1"/>
      <protection locked="0"/>
    </xf>
    <xf numFmtId="9" fontId="10" fillId="0" borderId="10" xfId="2" applyFont="1" applyFill="1" applyBorder="1" applyAlignment="1" applyProtection="1">
      <alignment horizontal="center" vertical="center" wrapText="1"/>
      <protection locked="0"/>
    </xf>
    <xf numFmtId="0" fontId="21" fillId="0" borderId="0" xfId="0" applyFont="1" applyAlignment="1" applyProtection="1">
      <alignment horizontal="center" vertical="top"/>
      <protection locked="0"/>
    </xf>
    <xf numFmtId="0" fontId="10" fillId="0" borderId="8" xfId="0" applyFont="1" applyBorder="1" applyAlignment="1">
      <alignment horizontal="center" vertical="center" wrapText="1"/>
    </xf>
    <xf numFmtId="9" fontId="10" fillId="0" borderId="10" xfId="2" applyFont="1" applyFill="1" applyBorder="1" applyAlignment="1" applyProtection="1">
      <alignment horizontal="center" vertical="center" wrapText="1"/>
    </xf>
    <xf numFmtId="0" fontId="16" fillId="0" borderId="10" xfId="0" applyFont="1" applyBorder="1" applyAlignment="1">
      <alignment wrapText="1"/>
    </xf>
    <xf numFmtId="0" fontId="2" fillId="0" borderId="10" xfId="0" applyFont="1" applyBorder="1" applyAlignment="1">
      <alignment horizontal="center" vertical="center" wrapText="1"/>
    </xf>
    <xf numFmtId="0" fontId="6" fillId="2" borderId="28" xfId="0" applyFont="1" applyFill="1" applyBorder="1" applyAlignment="1" applyProtection="1">
      <alignment horizontal="center" vertical="center" wrapText="1"/>
      <protection locked="0"/>
    </xf>
    <xf numFmtId="9" fontId="7" fillId="2" borderId="30" xfId="2" applyFont="1" applyFill="1" applyBorder="1" applyAlignment="1" applyProtection="1">
      <alignment horizontal="center" vertical="center" wrapText="1"/>
      <protection locked="0"/>
    </xf>
    <xf numFmtId="0" fontId="2" fillId="0" borderId="43" xfId="0" applyFont="1" applyBorder="1" applyAlignment="1">
      <alignment horizontal="justify" vertical="center" wrapText="1"/>
    </xf>
    <xf numFmtId="0" fontId="5" fillId="0" borderId="43" xfId="0" applyFont="1" applyBorder="1" applyAlignment="1">
      <alignment horizontal="justify" vertical="center" wrapText="1"/>
    </xf>
    <xf numFmtId="9" fontId="10" fillId="0" borderId="10" xfId="4" applyFont="1" applyFill="1" applyBorder="1" applyAlignment="1" applyProtection="1">
      <alignment horizontal="center" vertical="center" wrapText="1"/>
    </xf>
    <xf numFmtId="14" fontId="10" fillId="0" borderId="10" xfId="0" applyNumberFormat="1" applyFont="1" applyBorder="1" applyAlignment="1">
      <alignment vertical="center" wrapText="1"/>
    </xf>
    <xf numFmtId="9" fontId="10" fillId="0" borderId="10" xfId="0" applyNumberFormat="1" applyFont="1" applyBorder="1" applyAlignment="1" applyProtection="1">
      <alignment vertical="center" wrapText="1"/>
      <protection locked="0"/>
    </xf>
    <xf numFmtId="9" fontId="10" fillId="0" borderId="10" xfId="2" applyFont="1" applyFill="1" applyBorder="1" applyAlignment="1" applyProtection="1">
      <alignment vertical="center" wrapText="1"/>
      <protection locked="0"/>
    </xf>
    <xf numFmtId="164" fontId="10" fillId="0" borderId="10" xfId="1" applyNumberFormat="1" applyFont="1" applyFill="1" applyBorder="1" applyAlignment="1" applyProtection="1">
      <alignment vertical="center" wrapText="1"/>
    </xf>
    <xf numFmtId="9" fontId="10" fillId="0" borderId="10" xfId="0" applyNumberFormat="1" applyFont="1" applyBorder="1" applyAlignment="1">
      <alignment vertical="center" wrapText="1"/>
    </xf>
    <xf numFmtId="9" fontId="10" fillId="0" borderId="10" xfId="2" applyFont="1" applyFill="1" applyBorder="1" applyAlignment="1" applyProtection="1">
      <alignment vertical="center" wrapText="1"/>
    </xf>
    <xf numFmtId="0" fontId="10" fillId="0" borderId="8" xfId="0" applyFont="1" applyBorder="1" applyAlignment="1">
      <alignment vertical="center" wrapText="1"/>
    </xf>
    <xf numFmtId="9" fontId="7" fillId="0" borderId="10" xfId="0" applyNumberFormat="1" applyFont="1" applyBorder="1" applyAlignment="1">
      <alignment horizontal="center" vertical="center" wrapText="1"/>
    </xf>
    <xf numFmtId="165" fontId="10" fillId="0" borderId="10" xfId="0" applyNumberFormat="1" applyFont="1" applyBorder="1" applyAlignment="1" applyProtection="1">
      <alignment vertical="center" wrapText="1"/>
      <protection locked="0"/>
    </xf>
    <xf numFmtId="166" fontId="10" fillId="0" borderId="10" xfId="0" applyNumberFormat="1" applyFont="1" applyBorder="1" applyAlignment="1" applyProtection="1">
      <alignment vertical="center" wrapText="1"/>
      <protection locked="0"/>
    </xf>
    <xf numFmtId="0" fontId="9" fillId="3" borderId="15" xfId="0" applyFont="1" applyFill="1" applyBorder="1" applyAlignment="1" applyProtection="1">
      <alignment horizontal="center" vertical="center" wrapText="1"/>
      <protection locked="0"/>
    </xf>
    <xf numFmtId="9" fontId="0" fillId="0" borderId="0" xfId="2" applyFont="1" applyProtection="1">
      <protection locked="0"/>
    </xf>
    <xf numFmtId="0" fontId="10" fillId="0" borderId="10" xfId="0" applyFont="1" applyBorder="1" applyAlignment="1">
      <alignment horizontal="justify" vertical="center" wrapText="1"/>
    </xf>
    <xf numFmtId="14" fontId="10" fillId="4" borderId="16" xfId="5" applyNumberFormat="1" applyFont="1" applyFill="1" applyBorder="1" applyAlignment="1" applyProtection="1">
      <alignment horizontal="center" vertical="center"/>
    </xf>
    <xf numFmtId="0" fontId="7" fillId="2" borderId="35" xfId="0" applyFont="1" applyFill="1" applyBorder="1" applyAlignment="1" applyProtection="1">
      <alignment horizontal="center" vertical="center" wrapText="1"/>
      <protection locked="0"/>
    </xf>
    <xf numFmtId="0" fontId="7" fillId="2" borderId="36" xfId="0" applyFont="1" applyFill="1" applyBorder="1" applyAlignment="1" applyProtection="1">
      <alignment horizontal="center" vertical="center" wrapText="1"/>
      <protection locked="0"/>
    </xf>
    <xf numFmtId="0" fontId="7" fillId="2" borderId="37" xfId="0" applyFont="1" applyFill="1" applyBorder="1" applyAlignment="1" applyProtection="1">
      <alignment horizontal="center" vertical="center" wrapText="1"/>
      <protection locked="0"/>
    </xf>
    <xf numFmtId="0" fontId="7" fillId="2" borderId="37" xfId="0" applyFont="1" applyFill="1" applyBorder="1" applyAlignment="1" applyProtection="1">
      <alignment horizontal="left" vertical="center" wrapText="1"/>
      <protection locked="0"/>
    </xf>
    <xf numFmtId="1" fontId="7" fillId="2" borderId="37" xfId="0" applyNumberFormat="1" applyFont="1" applyFill="1" applyBorder="1" applyAlignment="1" applyProtection="1">
      <alignment horizontal="center" vertical="center" wrapText="1"/>
      <protection locked="0"/>
    </xf>
    <xf numFmtId="0" fontId="6" fillId="2" borderId="37"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5" fillId="0" borderId="43" xfId="0" applyFont="1" applyBorder="1" applyAlignment="1">
      <alignment horizontal="center" vertical="center" wrapText="1"/>
    </xf>
    <xf numFmtId="0" fontId="15" fillId="0" borderId="0" xfId="0" applyFont="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10" fontId="10" fillId="0" borderId="10" xfId="4" applyNumberFormat="1" applyFont="1" applyFill="1" applyBorder="1" applyAlignment="1" applyProtection="1">
      <alignment horizontal="center" vertical="center" wrapText="1"/>
      <protection locked="0"/>
    </xf>
    <xf numFmtId="0" fontId="17" fillId="0" borderId="10" xfId="0" applyFont="1" applyBorder="1" applyAlignment="1">
      <alignment horizontal="center" vertical="center" wrapText="1"/>
    </xf>
    <xf numFmtId="10" fontId="10" fillId="0" borderId="10" xfId="4" applyNumberFormat="1" applyFont="1" applyFill="1" applyBorder="1" applyAlignment="1" applyProtection="1">
      <alignment horizontal="center" vertical="center" wrapText="1"/>
    </xf>
    <xf numFmtId="14" fontId="10" fillId="4" borderId="10" xfId="0" applyNumberFormat="1" applyFont="1" applyFill="1" applyBorder="1" applyAlignment="1">
      <alignment horizontal="center" vertical="center" wrapText="1"/>
    </xf>
    <xf numFmtId="10" fontId="10" fillId="0" borderId="10" xfId="2" applyNumberFormat="1" applyFont="1" applyFill="1" applyBorder="1" applyAlignment="1" applyProtection="1">
      <alignment horizontal="center" vertical="center" wrapText="1"/>
    </xf>
    <xf numFmtId="1" fontId="7" fillId="0" borderId="10" xfId="2" applyNumberFormat="1" applyFont="1" applyFill="1" applyBorder="1" applyAlignment="1" applyProtection="1">
      <alignment horizontal="center" vertical="center" wrapText="1"/>
    </xf>
    <xf numFmtId="0" fontId="5" fillId="0" borderId="10" xfId="0" applyFont="1" applyBorder="1" applyAlignment="1">
      <alignment horizontal="left" vertical="center" wrapText="1"/>
    </xf>
    <xf numFmtId="9" fontId="7" fillId="0" borderId="43" xfId="0" applyNumberFormat="1" applyFont="1" applyBorder="1" applyAlignment="1">
      <alignment horizontal="center" vertical="center" wrapText="1"/>
    </xf>
    <xf numFmtId="0" fontId="5" fillId="0" borderId="43" xfId="0" applyFont="1" applyBorder="1" applyAlignment="1">
      <alignment horizontal="left" vertical="center" wrapText="1"/>
    </xf>
    <xf numFmtId="0" fontId="0" fillId="0" borderId="10" xfId="0" applyBorder="1" applyAlignment="1">
      <alignment horizontal="center" vertical="center" wrapText="1"/>
    </xf>
    <xf numFmtId="10" fontId="7" fillId="0" borderId="10" xfId="2" applyNumberFormat="1" applyFont="1" applyFill="1" applyBorder="1" applyAlignment="1" applyProtection="1">
      <alignment horizontal="center" vertical="center" wrapText="1"/>
    </xf>
    <xf numFmtId="0" fontId="0" fillId="0" borderId="10" xfId="0" applyBorder="1" applyAlignment="1">
      <alignment horizontal="left" vertical="center" wrapText="1"/>
    </xf>
    <xf numFmtId="0" fontId="0" fillId="0" borderId="10" xfId="0" applyBorder="1" applyAlignment="1">
      <alignment horizontal="center" vertical="top" wrapText="1"/>
    </xf>
    <xf numFmtId="0" fontId="5" fillId="4" borderId="10" xfId="0" applyFont="1" applyFill="1" applyBorder="1" applyAlignment="1">
      <alignment horizontal="justify" vertical="top" wrapText="1"/>
    </xf>
    <xf numFmtId="0" fontId="5" fillId="4" borderId="10" xfId="0" applyFont="1" applyFill="1" applyBorder="1" applyAlignment="1">
      <alignment horizontal="justify" vertical="center" wrapText="1"/>
    </xf>
    <xf numFmtId="0" fontId="0" fillId="0" borderId="10" xfId="0"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4" borderId="10" xfId="0" applyFont="1" applyFill="1" applyBorder="1" applyAlignment="1" applyProtection="1">
      <alignment horizontal="justify" vertical="top" wrapText="1"/>
      <protection locked="0"/>
    </xf>
    <xf numFmtId="0" fontId="2" fillId="4" borderId="10" xfId="0" applyFont="1" applyFill="1" applyBorder="1" applyAlignment="1" applyProtection="1">
      <alignment horizontal="justify" vertical="center" wrapText="1"/>
      <protection locked="0"/>
    </xf>
    <xf numFmtId="9" fontId="10" fillId="0" borderId="10" xfId="2" applyFont="1" applyBorder="1" applyAlignment="1" applyProtection="1">
      <alignment vertical="center" wrapText="1"/>
      <protection locked="0"/>
    </xf>
    <xf numFmtId="9" fontId="10" fillId="0" borderId="10" xfId="2" applyFont="1" applyBorder="1" applyAlignment="1" applyProtection="1">
      <alignment horizontal="center" vertical="center" wrapText="1"/>
      <protection locked="0"/>
    </xf>
    <xf numFmtId="0" fontId="10" fillId="0" borderId="10" xfId="0" applyFont="1" applyBorder="1" applyAlignment="1" applyProtection="1">
      <alignment horizontal="justify" vertical="center" wrapText="1"/>
      <protection locked="0"/>
    </xf>
    <xf numFmtId="0" fontId="0" fillId="0" borderId="43" xfId="0" applyBorder="1" applyAlignment="1" applyProtection="1">
      <alignment horizontal="center" vertical="center" wrapText="1"/>
      <protection locked="0"/>
    </xf>
    <xf numFmtId="0" fontId="20" fillId="0" borderId="0" xfId="0" applyFont="1" applyAlignment="1" applyProtection="1">
      <alignment horizontal="center" vertical="top"/>
      <protection locked="0"/>
    </xf>
    <xf numFmtId="9" fontId="10" fillId="0" borderId="10" xfId="0" applyNumberFormat="1" applyFont="1" applyBorder="1" applyAlignment="1" applyProtection="1">
      <alignment horizontal="center" vertical="center" wrapText="1"/>
      <protection locked="0"/>
    </xf>
    <xf numFmtId="1" fontId="10" fillId="0" borderId="10" xfId="0" applyNumberFormat="1" applyFont="1" applyBorder="1" applyAlignment="1">
      <alignment horizontal="center" vertical="center" wrapText="1"/>
    </xf>
    <xf numFmtId="0" fontId="20" fillId="0" borderId="12" xfId="0" applyFont="1" applyBorder="1" applyAlignment="1" applyProtection="1">
      <alignment vertical="top"/>
      <protection locked="0"/>
    </xf>
    <xf numFmtId="0" fontId="10" fillId="0" borderId="16" xfId="0" applyFont="1" applyBorder="1" applyAlignment="1">
      <alignment vertical="center" wrapText="1"/>
    </xf>
    <xf numFmtId="0" fontId="20" fillId="0" borderId="0" xfId="0" applyFont="1" applyAlignment="1" applyProtection="1">
      <alignment vertical="top"/>
      <protection locked="0"/>
    </xf>
    <xf numFmtId="0" fontId="10" fillId="0" borderId="15" xfId="0" applyFont="1" applyBorder="1" applyAlignment="1">
      <alignment vertical="center" wrapText="1"/>
    </xf>
    <xf numFmtId="9" fontId="10" fillId="0" borderId="16" xfId="0" applyNumberFormat="1" applyFont="1" applyBorder="1" applyAlignment="1">
      <alignment horizontal="center" vertical="center" wrapText="1"/>
    </xf>
    <xf numFmtId="0" fontId="10" fillId="0" borderId="16" xfId="0" applyFont="1" applyBorder="1" applyAlignment="1">
      <alignment horizontal="center" vertical="center" wrapText="1"/>
    </xf>
    <xf numFmtId="0" fontId="10" fillId="0" borderId="16" xfId="0" applyFont="1" applyBorder="1" applyAlignment="1" applyProtection="1">
      <alignment horizontal="center" vertical="center" wrapText="1"/>
      <protection locked="0"/>
    </xf>
    <xf numFmtId="0" fontId="10" fillId="0" borderId="16" xfId="0" applyFont="1" applyBorder="1" applyAlignment="1" applyProtection="1">
      <alignment vertical="center" wrapText="1"/>
      <protection locked="0"/>
    </xf>
    <xf numFmtId="9" fontId="10" fillId="0" borderId="16" xfId="0" applyNumberFormat="1" applyFont="1" applyBorder="1" applyAlignment="1" applyProtection="1">
      <alignment vertical="center" wrapText="1"/>
      <protection locked="0"/>
    </xf>
    <xf numFmtId="1" fontId="7" fillId="0" borderId="16"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pplyProtection="1">
      <alignment horizontal="justify" vertical="center" wrapText="1"/>
      <protection locked="0"/>
    </xf>
    <xf numFmtId="166" fontId="10" fillId="0" borderId="10" xfId="0" applyNumberFormat="1" applyFont="1" applyBorder="1" applyAlignment="1">
      <alignment vertical="center" wrapText="1"/>
    </xf>
    <xf numFmtId="1" fontId="10" fillId="0" borderId="10" xfId="0" applyNumberFormat="1" applyFont="1" applyBorder="1" applyAlignment="1" applyProtection="1">
      <alignment horizontal="center" vertical="center" wrapText="1"/>
      <protection locked="0"/>
    </xf>
    <xf numFmtId="9" fontId="10" fillId="0" borderId="16" xfId="4" applyFont="1" applyFill="1" applyBorder="1" applyAlignment="1" applyProtection="1">
      <alignment horizontal="center" vertical="center" wrapText="1"/>
    </xf>
    <xf numFmtId="1" fontId="10" fillId="0" borderId="16" xfId="5" applyNumberFormat="1" applyFont="1" applyFill="1" applyBorder="1" applyAlignment="1" applyProtection="1">
      <alignment horizontal="center" vertical="center"/>
    </xf>
    <xf numFmtId="9" fontId="10" fillId="0" borderId="16" xfId="5" applyNumberFormat="1" applyFont="1" applyFill="1" applyBorder="1" applyAlignment="1" applyProtection="1">
      <alignment horizontal="center" vertical="center" wrapText="1"/>
    </xf>
    <xf numFmtId="14" fontId="10" fillId="0" borderId="16" xfId="0" applyNumberFormat="1" applyFont="1" applyBorder="1" applyAlignment="1">
      <alignment horizontal="center" vertical="center" wrapText="1"/>
    </xf>
    <xf numFmtId="9" fontId="10" fillId="0" borderId="10" xfId="6" applyFont="1" applyFill="1" applyBorder="1" applyAlignment="1" applyProtection="1">
      <alignment horizontal="center" vertical="center" wrapText="1"/>
    </xf>
    <xf numFmtId="1" fontId="10" fillId="0" borderId="10" xfId="6" applyNumberFormat="1" applyFont="1" applyFill="1" applyBorder="1" applyAlignment="1" applyProtection="1">
      <alignment horizontal="center" vertical="center" wrapText="1"/>
    </xf>
    <xf numFmtId="9" fontId="10" fillId="0" borderId="10" xfId="6" applyFont="1" applyFill="1" applyBorder="1" applyAlignment="1" applyProtection="1">
      <alignment horizontal="center" vertical="center" wrapText="1"/>
      <protection locked="0"/>
    </xf>
    <xf numFmtId="0" fontId="19" fillId="0" borderId="10" xfId="0" applyFont="1" applyBorder="1" applyAlignment="1" applyProtection="1">
      <alignment vertical="center" wrapText="1"/>
      <protection locked="0"/>
    </xf>
    <xf numFmtId="0" fontId="5" fillId="0" borderId="10" xfId="0" applyFont="1" applyBorder="1" applyAlignment="1">
      <alignment horizontal="justify" vertical="center" wrapText="1"/>
    </xf>
    <xf numFmtId="0" fontId="10" fillId="0" borderId="10" xfId="1" applyNumberFormat="1" applyFont="1" applyFill="1" applyBorder="1" applyAlignment="1" applyProtection="1">
      <alignment horizontal="center" vertical="center" wrapText="1"/>
      <protection locked="0"/>
    </xf>
    <xf numFmtId="9" fontId="7" fillId="0" borderId="10" xfId="2" applyFont="1" applyBorder="1" applyAlignment="1">
      <alignment horizontal="center" vertical="center" wrapText="1"/>
    </xf>
    <xf numFmtId="10" fontId="10" fillId="0" borderId="10" xfId="2" applyNumberFormat="1" applyFont="1" applyFill="1" applyBorder="1" applyAlignment="1" applyProtection="1">
      <alignment vertical="center" wrapText="1"/>
    </xf>
    <xf numFmtId="9" fontId="10" fillId="0" borderId="10" xfId="2" applyFont="1" applyFill="1" applyBorder="1" applyAlignment="1">
      <alignment horizontal="center" vertical="center" wrapText="1"/>
    </xf>
    <xf numFmtId="9" fontId="10" fillId="0" borderId="10" xfId="2" applyFont="1" applyFill="1" applyBorder="1" applyAlignment="1">
      <alignment vertical="center" wrapText="1"/>
    </xf>
    <xf numFmtId="167" fontId="10" fillId="0" borderId="3" xfId="0" applyNumberFormat="1" applyFont="1" applyBorder="1" applyAlignment="1">
      <alignment vertical="center" wrapText="1"/>
    </xf>
    <xf numFmtId="167" fontId="10" fillId="0" borderId="3" xfId="0" applyNumberFormat="1" applyFont="1" applyBorder="1" applyAlignment="1" applyProtection="1">
      <alignment vertical="center" wrapText="1"/>
      <protection locked="0"/>
    </xf>
    <xf numFmtId="167" fontId="10" fillId="0" borderId="10" xfId="0" applyNumberFormat="1" applyFont="1" applyBorder="1" applyAlignment="1">
      <alignment vertical="center" wrapText="1"/>
    </xf>
    <xf numFmtId="167" fontId="10" fillId="0" borderId="10" xfId="0" applyNumberFormat="1" applyFont="1" applyBorder="1" applyAlignment="1" applyProtection="1">
      <alignment vertical="center" wrapText="1"/>
      <protection locked="0"/>
    </xf>
    <xf numFmtId="9" fontId="7" fillId="0" borderId="10" xfId="2" applyFont="1" applyFill="1" applyBorder="1" applyAlignment="1">
      <alignment horizontal="center" vertical="center" wrapText="1"/>
    </xf>
    <xf numFmtId="0" fontId="2" fillId="0" borderId="16"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protection locked="0"/>
    </xf>
    <xf numFmtId="0" fontId="10" fillId="5" borderId="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9" fontId="10" fillId="5" borderId="10" xfId="2" applyFont="1" applyFill="1" applyBorder="1" applyAlignment="1" applyProtection="1">
      <alignment horizontal="center" vertical="center" wrapText="1"/>
    </xf>
    <xf numFmtId="9" fontId="10" fillId="5" borderId="10" xfId="0" applyNumberFormat="1" applyFont="1" applyFill="1" applyBorder="1" applyAlignment="1">
      <alignment horizontal="center" vertical="center" wrapText="1"/>
    </xf>
    <xf numFmtId="14" fontId="10" fillId="5" borderId="10" xfId="0" applyNumberFormat="1" applyFont="1" applyFill="1" applyBorder="1" applyAlignment="1">
      <alignment horizontal="center" vertical="center" wrapText="1"/>
    </xf>
    <xf numFmtId="0" fontId="10" fillId="5" borderId="10" xfId="0" applyFont="1" applyFill="1" applyBorder="1" applyAlignment="1" applyProtection="1">
      <alignment horizontal="center" vertical="center" wrapText="1"/>
      <protection locked="0"/>
    </xf>
    <xf numFmtId="9" fontId="10" fillId="5" borderId="10" xfId="0" applyNumberFormat="1" applyFont="1" applyFill="1" applyBorder="1" applyAlignment="1" applyProtection="1">
      <alignment horizontal="center" vertical="center" wrapText="1"/>
      <protection locked="0"/>
    </xf>
    <xf numFmtId="9" fontId="7" fillId="5" borderId="10" xfId="2" applyFont="1" applyFill="1" applyBorder="1" applyAlignment="1" applyProtection="1">
      <alignment horizontal="center" vertical="center" wrapText="1"/>
    </xf>
    <xf numFmtId="0" fontId="2" fillId="5" borderId="10" xfId="0" applyFont="1" applyFill="1" applyBorder="1" applyAlignment="1">
      <alignment horizontal="center" vertical="center" wrapText="1"/>
    </xf>
    <xf numFmtId="0" fontId="2" fillId="5" borderId="10" xfId="0" applyFont="1" applyFill="1" applyBorder="1" applyAlignment="1" applyProtection="1">
      <alignment horizontal="center" vertical="center" wrapText="1"/>
      <protection locked="0"/>
    </xf>
    <xf numFmtId="165" fontId="10" fillId="0" borderId="10" xfId="0" applyNumberFormat="1" applyFont="1" applyBorder="1" applyAlignment="1">
      <alignment vertical="center" wrapText="1"/>
    </xf>
    <xf numFmtId="167" fontId="7" fillId="0" borderId="10" xfId="2" applyNumberFormat="1" applyFont="1" applyFill="1" applyBorder="1" applyAlignment="1" applyProtection="1">
      <alignment horizontal="center" vertical="center" wrapText="1"/>
    </xf>
    <xf numFmtId="10" fontId="10" fillId="0" borderId="10" xfId="4" applyNumberFormat="1" applyFont="1" applyFill="1" applyBorder="1" applyAlignment="1">
      <alignment horizontal="center" vertical="center" wrapText="1"/>
    </xf>
    <xf numFmtId="0" fontId="10" fillId="0" borderId="1" xfId="0" applyFont="1" applyBorder="1" applyAlignment="1">
      <alignment horizontal="justify" vertical="top" wrapText="1"/>
    </xf>
    <xf numFmtId="0" fontId="10" fillId="0" borderId="2" xfId="0" applyFont="1" applyBorder="1" applyAlignment="1">
      <alignment vertical="center" wrapText="1"/>
    </xf>
    <xf numFmtId="9" fontId="10" fillId="0" borderId="3" xfId="0" applyNumberFormat="1" applyFont="1" applyBorder="1" applyAlignment="1">
      <alignment horizontal="center" vertical="center" wrapText="1"/>
    </xf>
    <xf numFmtId="14" fontId="10" fillId="0" borderId="3" xfId="0" applyNumberFormat="1" applyFont="1" applyBorder="1" applyAlignment="1">
      <alignment horizontal="center" vertical="center" wrapText="1"/>
    </xf>
    <xf numFmtId="0" fontId="2" fillId="0" borderId="3" xfId="0" applyFont="1" applyBorder="1" applyAlignment="1">
      <alignment horizontal="left" vertical="center" wrapText="1"/>
    </xf>
    <xf numFmtId="0" fontId="0" fillId="0" borderId="3" xfId="0" applyBorder="1" applyAlignment="1" applyProtection="1">
      <alignment horizontal="center" vertical="center" wrapText="1"/>
      <protection locked="0"/>
    </xf>
    <xf numFmtId="0" fontId="16" fillId="0" borderId="10" xfId="0" applyFont="1" applyBorder="1" applyAlignment="1">
      <alignment vertical="center" wrapText="1"/>
    </xf>
    <xf numFmtId="0" fontId="2" fillId="0" borderId="10" xfId="0" applyFont="1" applyBorder="1" applyAlignment="1">
      <alignment horizontal="justify" vertical="center" wrapText="1"/>
    </xf>
    <xf numFmtId="9" fontId="10" fillId="4" borderId="10" xfId="2" applyFont="1" applyFill="1" applyBorder="1" applyAlignment="1">
      <alignment horizontal="center" vertical="center" wrapText="1"/>
    </xf>
    <xf numFmtId="0" fontId="7" fillId="0" borderId="10" xfId="0" applyFont="1" applyBorder="1" applyAlignment="1">
      <alignment horizontal="center" vertical="center" wrapText="1"/>
    </xf>
    <xf numFmtId="14" fontId="10" fillId="0" borderId="16" xfId="5" applyNumberFormat="1" applyFont="1" applyFill="1" applyBorder="1" applyAlignment="1" applyProtection="1">
      <alignment horizontal="center" vertical="center"/>
    </xf>
    <xf numFmtId="0" fontId="10" fillId="0" borderId="10" xfId="2" applyNumberFormat="1" applyFont="1" applyFill="1" applyBorder="1" applyAlignment="1" applyProtection="1">
      <alignment horizontal="center" vertical="center" wrapText="1"/>
    </xf>
    <xf numFmtId="16" fontId="10" fillId="0" borderId="10" xfId="0" applyNumberFormat="1" applyFont="1" applyBorder="1" applyAlignment="1">
      <alignment vertical="center" wrapText="1"/>
    </xf>
    <xf numFmtId="9" fontId="1" fillId="0" borderId="0" xfId="7" applyFont="1" applyFill="1" applyAlignment="1">
      <alignment vertical="center"/>
    </xf>
    <xf numFmtId="0" fontId="10" fillId="0" borderId="10" xfId="0" applyFont="1" applyBorder="1" applyAlignment="1">
      <alignment horizontal="left" vertical="center" wrapText="1"/>
    </xf>
    <xf numFmtId="0" fontId="0" fillId="0" borderId="10" xfId="0" applyBorder="1" applyAlignment="1" applyProtection="1">
      <alignment horizontal="left" vertical="center" wrapText="1"/>
      <protection locked="0"/>
    </xf>
    <xf numFmtId="0" fontId="0" fillId="0" borderId="27" xfId="0" applyBorder="1" applyAlignment="1" applyProtection="1">
      <alignment horizontal="center" vertical="center" wrapText="1"/>
      <protection locked="0"/>
    </xf>
    <xf numFmtId="0" fontId="2" fillId="0" borderId="10" xfId="0" applyFont="1" applyBorder="1" applyAlignment="1" applyProtection="1">
      <alignment horizontal="justify" vertical="center" wrapText="1"/>
      <protection locked="0"/>
    </xf>
    <xf numFmtId="9" fontId="10" fillId="0" borderId="10" xfId="2" applyFont="1" applyFill="1" applyBorder="1" applyAlignment="1" applyProtection="1">
      <alignment horizontal="right" vertical="center" wrapText="1"/>
    </xf>
    <xf numFmtId="0" fontId="2" fillId="0" borderId="48" xfId="0" applyFont="1" applyBorder="1" applyAlignment="1" applyProtection="1">
      <alignment horizontal="center" vertical="center" wrapText="1"/>
      <protection locked="0"/>
    </xf>
    <xf numFmtId="0" fontId="10" fillId="0" borderId="0" xfId="0" applyFont="1" applyProtection="1">
      <protection locked="0"/>
    </xf>
    <xf numFmtId="0" fontId="8" fillId="3" borderId="50"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0" xfId="0" applyFont="1" applyFill="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protection locked="0"/>
    </xf>
    <xf numFmtId="0" fontId="24" fillId="0" borderId="10" xfId="0" applyFont="1" applyBorder="1" applyAlignment="1">
      <alignment wrapText="1"/>
    </xf>
    <xf numFmtId="0" fontId="10" fillId="0" borderId="10" xfId="0" applyFont="1" applyBorder="1" applyAlignment="1">
      <alignment horizontal="left" vertical="top" wrapText="1"/>
    </xf>
    <xf numFmtId="0" fontId="7" fillId="0" borderId="10" xfId="0" applyFont="1" applyBorder="1" applyAlignment="1" applyProtection="1">
      <alignment horizontal="left" vertical="center" wrapText="1"/>
      <protection locked="0"/>
    </xf>
    <xf numFmtId="0" fontId="24" fillId="0" borderId="10" xfId="0" applyFont="1" applyBorder="1" applyAlignment="1">
      <alignment horizontal="left" vertical="center" wrapText="1"/>
    </xf>
    <xf numFmtId="0" fontId="8" fillId="0" borderId="0" xfId="0" applyFont="1" applyAlignment="1" applyProtection="1">
      <alignment horizontal="left" vertical="top"/>
      <protection locked="0"/>
    </xf>
    <xf numFmtId="0" fontId="7" fillId="2" borderId="30"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10" fillId="0" borderId="0" xfId="0" applyFont="1" applyAlignment="1" applyProtection="1">
      <alignment horizontal="justify"/>
      <protection locked="0"/>
    </xf>
    <xf numFmtId="0" fontId="10" fillId="0" borderId="0" xfId="0" applyFont="1" applyAlignment="1" applyProtection="1">
      <alignment horizontal="center"/>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left" vertical="center"/>
      <protection locked="0"/>
    </xf>
    <xf numFmtId="0" fontId="7" fillId="2" borderId="31" xfId="0" applyFont="1" applyFill="1" applyBorder="1" applyAlignment="1" applyProtection="1">
      <alignment horizontal="center" vertical="center"/>
      <protection locked="0"/>
    </xf>
    <xf numFmtId="0" fontId="10" fillId="0" borderId="0" xfId="0" applyFont="1" applyAlignment="1" applyProtection="1">
      <alignment horizontal="center" vertical="center" wrapText="1"/>
      <protection locked="0"/>
    </xf>
    <xf numFmtId="0" fontId="0" fillId="0" borderId="10" xfId="0" applyBorder="1" applyAlignment="1" applyProtection="1">
      <alignment vertical="center" wrapText="1"/>
      <protection locked="0"/>
    </xf>
    <xf numFmtId="0" fontId="0" fillId="0" borderId="27" xfId="0" applyBorder="1" applyAlignment="1" applyProtection="1">
      <alignment vertical="center" wrapText="1"/>
      <protection locked="0"/>
    </xf>
    <xf numFmtId="0" fontId="10" fillId="0" borderId="51" xfId="0" applyFont="1" applyBorder="1" applyAlignment="1">
      <alignment vertical="center" wrapText="1"/>
    </xf>
    <xf numFmtId="9" fontId="10" fillId="0" borderId="10" xfId="2" applyFont="1" applyBorder="1" applyAlignment="1">
      <alignment vertical="center" wrapText="1"/>
    </xf>
    <xf numFmtId="9" fontId="7" fillId="0" borderId="10" xfId="2" applyFont="1" applyFill="1" applyBorder="1" applyAlignment="1" applyProtection="1">
      <alignment vertical="center" wrapText="1"/>
      <protection locked="0"/>
    </xf>
    <xf numFmtId="0" fontId="0" fillId="0" borderId="44" xfId="0" applyBorder="1" applyAlignment="1" applyProtection="1">
      <alignment vertical="center" wrapText="1"/>
      <protection locked="0"/>
    </xf>
    <xf numFmtId="9" fontId="7" fillId="2" borderId="37" xfId="2" applyFont="1" applyFill="1" applyBorder="1" applyAlignment="1" applyProtection="1">
      <alignment horizontal="center" vertical="center" wrapText="1"/>
      <protection locked="0"/>
    </xf>
    <xf numFmtId="49" fontId="0" fillId="0" borderId="10" xfId="0" applyNumberForma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9" fontId="7" fillId="0" borderId="10" xfId="2" applyFont="1" applyFill="1" applyBorder="1" applyAlignment="1" applyProtection="1">
      <alignment vertical="center" wrapText="1"/>
    </xf>
    <xf numFmtId="1" fontId="7" fillId="0" borderId="10" xfId="6" applyNumberFormat="1" applyFont="1" applyFill="1" applyBorder="1" applyAlignment="1" applyProtection="1">
      <alignment horizontal="center" vertical="center" wrapText="1"/>
    </xf>
    <xf numFmtId="9" fontId="7" fillId="0" borderId="16" xfId="0" applyNumberFormat="1" applyFont="1" applyBorder="1" applyAlignment="1">
      <alignment horizontal="center" vertical="center" wrapText="1"/>
    </xf>
    <xf numFmtId="0" fontId="10" fillId="0" borderId="0" xfId="0" applyFont="1" applyAlignment="1" applyProtection="1">
      <alignment horizontal="left" vertical="top"/>
      <protection locked="0"/>
    </xf>
    <xf numFmtId="0" fontId="10" fillId="0" borderId="10" xfId="0" applyFont="1" applyBorder="1" applyAlignment="1" applyProtection="1">
      <alignment horizontal="left" vertical="center" wrapText="1"/>
      <protection locked="0"/>
    </xf>
    <xf numFmtId="0" fontId="7" fillId="2" borderId="8"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2" fillId="0" borderId="27" xfId="0" applyFont="1" applyBorder="1" applyAlignment="1" applyProtection="1">
      <alignment vertical="center" wrapText="1"/>
      <protection locked="0"/>
    </xf>
    <xf numFmtId="2" fontId="7" fillId="0" borderId="10" xfId="0" applyNumberFormat="1" applyFont="1" applyBorder="1" applyAlignment="1">
      <alignment horizontal="center" vertical="center" wrapText="1"/>
    </xf>
    <xf numFmtId="9" fontId="10" fillId="0" borderId="10" xfId="2" applyFont="1" applyBorder="1" applyAlignment="1">
      <alignment horizontal="center" vertical="center" wrapText="1"/>
    </xf>
    <xf numFmtId="0" fontId="2" fillId="0" borderId="27" xfId="0" applyFont="1" applyBorder="1" applyAlignment="1" applyProtection="1">
      <alignment horizontal="center" vertical="center" wrapText="1"/>
      <protection locked="0"/>
    </xf>
    <xf numFmtId="167" fontId="10" fillId="0" borderId="10" xfId="2" applyNumberFormat="1" applyFont="1" applyBorder="1" applyAlignment="1">
      <alignment vertical="center" wrapText="1"/>
    </xf>
    <xf numFmtId="167" fontId="7" fillId="2" borderId="30" xfId="2" applyNumberFormat="1" applyFont="1" applyFill="1" applyBorder="1" applyAlignment="1" applyProtection="1">
      <alignment horizontal="center" vertical="center" wrapText="1"/>
      <protection locked="0"/>
    </xf>
    <xf numFmtId="41" fontId="7" fillId="5" borderId="10" xfId="8" applyFont="1" applyFill="1" applyBorder="1" applyAlignment="1" applyProtection="1">
      <alignment horizontal="center" vertical="center" wrapText="1"/>
    </xf>
    <xf numFmtId="41" fontId="7" fillId="5" borderId="10" xfId="8" applyFont="1" applyFill="1" applyBorder="1" applyAlignment="1">
      <alignment horizontal="center" vertical="center" wrapText="1"/>
    </xf>
    <xf numFmtId="9" fontId="0" fillId="0" borderId="0" xfId="2" applyFont="1" applyAlignment="1" applyProtection="1">
      <alignment horizontal="center" vertical="center"/>
      <protection locked="0"/>
    </xf>
    <xf numFmtId="41" fontId="10" fillId="0" borderId="10" xfId="8" applyFont="1" applyFill="1" applyBorder="1" applyAlignment="1">
      <alignment vertical="center" wrapText="1"/>
    </xf>
    <xf numFmtId="41" fontId="7" fillId="0" borderId="10" xfId="8" applyFont="1" applyBorder="1" applyAlignment="1">
      <alignment horizontal="center" vertical="center" wrapText="1"/>
    </xf>
    <xf numFmtId="41" fontId="7" fillId="0" borderId="10" xfId="8" applyFont="1" applyFill="1" applyBorder="1" applyAlignment="1">
      <alignment horizontal="center" vertical="center" wrapText="1"/>
    </xf>
    <xf numFmtId="6" fontId="10" fillId="0" borderId="10" xfId="0" applyNumberFormat="1" applyFont="1" applyBorder="1" applyAlignment="1">
      <alignment vertical="center" wrapText="1"/>
    </xf>
    <xf numFmtId="0" fontId="28"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0"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29" fillId="4" borderId="10" xfId="0" applyFont="1" applyFill="1" applyBorder="1" applyAlignment="1">
      <alignment horizontal="justify" vertical="center" wrapText="1"/>
    </xf>
    <xf numFmtId="0" fontId="6" fillId="2" borderId="10"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6" fillId="2" borderId="33" xfId="0" applyFont="1" applyFill="1" applyBorder="1" applyAlignment="1" applyProtection="1">
      <alignment horizontal="center" vertical="center" wrapText="1"/>
      <protection locked="0"/>
    </xf>
    <xf numFmtId="0" fontId="6" fillId="0" borderId="23" xfId="3" applyFont="1" applyBorder="1" applyAlignment="1" applyProtection="1">
      <alignment horizontal="left" vertical="center"/>
      <protection locked="0"/>
    </xf>
    <xf numFmtId="0" fontId="6" fillId="0" borderId="21" xfId="3" applyFont="1" applyBorder="1" applyAlignment="1" applyProtection="1">
      <alignment horizontal="left" vertical="center"/>
      <protection locked="0"/>
    </xf>
    <xf numFmtId="0" fontId="6" fillId="0" borderId="22" xfId="3" applyFont="1" applyBorder="1" applyAlignment="1" applyProtection="1">
      <alignment horizontal="left" vertical="center"/>
      <protection locked="0"/>
    </xf>
    <xf numFmtId="0" fontId="6" fillId="2" borderId="27"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center" vertical="center" wrapText="1"/>
      <protection locked="0"/>
    </xf>
    <xf numFmtId="0" fontId="7" fillId="2" borderId="25" xfId="0" applyFont="1" applyFill="1" applyBorder="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17" fontId="6" fillId="2" borderId="10" xfId="0" applyNumberFormat="1" applyFont="1" applyFill="1"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18" fillId="0" borderId="10" xfId="0" applyFont="1" applyBorder="1" applyAlignment="1" applyProtection="1">
      <alignment horizontal="center" vertical="center" wrapText="1"/>
      <protection locked="0"/>
    </xf>
    <xf numFmtId="0" fontId="4" fillId="0" borderId="10" xfId="0" applyFont="1" applyBorder="1" applyAlignment="1" applyProtection="1">
      <alignment horizontal="left" vertical="center" wrapText="1"/>
      <protection locked="0"/>
    </xf>
    <xf numFmtId="0" fontId="7" fillId="2" borderId="32" xfId="0" applyFont="1" applyFill="1" applyBorder="1" applyAlignment="1" applyProtection="1">
      <alignment horizontal="center" vertical="center" wrapText="1"/>
      <protection locked="0"/>
    </xf>
    <xf numFmtId="0" fontId="7" fillId="2" borderId="33"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17" fontId="7" fillId="2" borderId="10" xfId="0" applyNumberFormat="1" applyFont="1" applyFill="1" applyBorder="1" applyAlignment="1" applyProtection="1">
      <alignment horizontal="center" vertical="center" wrapText="1"/>
      <protection locked="0"/>
    </xf>
    <xf numFmtId="0" fontId="7" fillId="0" borderId="23" xfId="3" applyFont="1" applyBorder="1" applyAlignment="1" applyProtection="1">
      <alignment horizontal="left" vertical="center"/>
      <protection locked="0"/>
    </xf>
    <xf numFmtId="0" fontId="7" fillId="0" borderId="21" xfId="3" applyFont="1" applyBorder="1" applyAlignment="1" applyProtection="1">
      <alignment horizontal="left" vertical="center"/>
      <protection locked="0"/>
    </xf>
    <xf numFmtId="0" fontId="7" fillId="0" borderId="22" xfId="3" applyFont="1" applyBorder="1" applyAlignment="1" applyProtection="1">
      <alignment horizontal="left" vertical="center"/>
      <protection locked="0"/>
    </xf>
    <xf numFmtId="0" fontId="10" fillId="0" borderId="39" xfId="0" applyFont="1" applyBorder="1" applyAlignment="1" applyProtection="1">
      <alignment horizontal="center"/>
      <protection locked="0"/>
    </xf>
    <xf numFmtId="0" fontId="10" fillId="0" borderId="40" xfId="0" applyFont="1" applyBorder="1" applyAlignment="1" applyProtection="1">
      <alignment horizontal="center"/>
      <protection locked="0"/>
    </xf>
    <xf numFmtId="0" fontId="10" fillId="0" borderId="47" xfId="0" applyFont="1" applyBorder="1" applyAlignment="1" applyProtection="1">
      <alignment horizontal="center"/>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20"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22" xfId="0" applyFont="1" applyBorder="1" applyAlignment="1" applyProtection="1">
      <alignment horizontal="left" vertical="center" wrapText="1"/>
      <protection locked="0"/>
    </xf>
    <xf numFmtId="0" fontId="10" fillId="0" borderId="39"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7" fillId="0" borderId="7"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6" fillId="2" borderId="23" xfId="0" applyFont="1" applyFill="1" applyBorder="1" applyAlignment="1" applyProtection="1">
      <alignment horizontal="center" vertical="center" wrapText="1"/>
      <protection locked="0"/>
    </xf>
    <xf numFmtId="0" fontId="7" fillId="2" borderId="34" xfId="0" applyFont="1" applyFill="1" applyBorder="1" applyAlignment="1" applyProtection="1">
      <alignment horizontal="center" vertical="center" wrapText="1"/>
      <protection locked="0"/>
    </xf>
    <xf numFmtId="0" fontId="0" fillId="0" borderId="39" xfId="0" applyBorder="1" applyAlignment="1" applyProtection="1">
      <alignment horizontal="center"/>
      <protection locked="0"/>
    </xf>
    <xf numFmtId="0" fontId="0" fillId="0" borderId="40" xfId="0" applyBorder="1" applyAlignment="1" applyProtection="1">
      <alignment horizontal="center"/>
      <protection locked="0"/>
    </xf>
    <xf numFmtId="0" fontId="0" fillId="0" borderId="47" xfId="0" applyBorder="1" applyAlignment="1" applyProtection="1">
      <alignment horizontal="center"/>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0" fillId="0" borderId="10" xfId="0" applyBorder="1" applyAlignment="1" applyProtection="1">
      <alignment horizontal="center"/>
      <protection locked="0"/>
    </xf>
    <xf numFmtId="0" fontId="3" fillId="0" borderId="10" xfId="0" applyFont="1" applyBorder="1" applyAlignment="1" applyProtection="1">
      <alignment horizontal="center" vertical="center" wrapText="1"/>
      <protection locked="0"/>
    </xf>
    <xf numFmtId="0" fontId="10" fillId="0" borderId="1" xfId="0" applyFont="1" applyBorder="1" applyAlignment="1" applyProtection="1">
      <alignment horizontal="center"/>
      <protection locked="0"/>
    </xf>
    <xf numFmtId="0" fontId="10" fillId="0" borderId="2" xfId="0" applyFont="1" applyBorder="1" applyAlignment="1" applyProtection="1">
      <alignment horizontal="center"/>
      <protection locked="0"/>
    </xf>
    <xf numFmtId="0" fontId="10" fillId="0" borderId="3" xfId="0" applyFont="1" applyBorder="1" applyAlignment="1" applyProtection="1">
      <alignment horizontal="center"/>
      <protection locked="0"/>
    </xf>
    <xf numFmtId="0" fontId="10" fillId="0" borderId="8" xfId="0" applyFont="1" applyBorder="1" applyAlignment="1" applyProtection="1">
      <alignment horizontal="center"/>
      <protection locked="0"/>
    </xf>
    <xf numFmtId="0" fontId="10" fillId="0" borderId="9" xfId="0" applyFont="1" applyBorder="1" applyAlignment="1" applyProtection="1">
      <alignment horizontal="center"/>
      <protection locked="0"/>
    </xf>
    <xf numFmtId="0" fontId="10" fillId="0" borderId="10" xfId="0" applyFont="1" applyBorder="1" applyAlignment="1" applyProtection="1">
      <alignment horizontal="center"/>
      <protection locked="0"/>
    </xf>
    <xf numFmtId="0" fontId="10" fillId="0" borderId="14" xfId="0" applyFont="1" applyBorder="1" applyAlignment="1" applyProtection="1">
      <alignment horizontal="center"/>
      <protection locked="0"/>
    </xf>
    <xf numFmtId="0" fontId="10" fillId="0" borderId="15" xfId="0" applyFont="1" applyBorder="1" applyAlignment="1" applyProtection="1">
      <alignment horizontal="center"/>
      <protection locked="0"/>
    </xf>
    <xf numFmtId="0" fontId="10" fillId="0" borderId="16" xfId="0" applyFont="1" applyBorder="1" applyAlignment="1" applyProtection="1">
      <alignment horizontal="center"/>
      <protection locked="0"/>
    </xf>
    <xf numFmtId="0" fontId="7" fillId="0" borderId="6"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7" fillId="2" borderId="16"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10" fillId="0" borderId="45" xfId="0" applyFont="1" applyBorder="1" applyAlignment="1" applyProtection="1">
      <alignment horizontal="center"/>
      <protection locked="0"/>
    </xf>
    <xf numFmtId="0" fontId="10" fillId="0" borderId="7" xfId="0" applyFont="1" applyBorder="1" applyAlignment="1" applyProtection="1">
      <alignment horizontal="center"/>
      <protection locked="0"/>
    </xf>
    <xf numFmtId="0" fontId="10" fillId="0" borderId="46" xfId="0" applyFont="1" applyBorder="1" applyAlignment="1" applyProtection="1">
      <alignment horizontal="center"/>
      <protection locked="0"/>
    </xf>
    <xf numFmtId="0" fontId="10" fillId="0" borderId="13" xfId="0" applyFont="1" applyBorder="1" applyAlignment="1" applyProtection="1">
      <alignment horizontal="center"/>
      <protection locked="0"/>
    </xf>
    <xf numFmtId="0" fontId="10" fillId="0" borderId="23" xfId="0" applyFont="1" applyBorder="1" applyAlignment="1" applyProtection="1">
      <alignment horizontal="center"/>
      <protection locked="0"/>
    </xf>
    <xf numFmtId="0" fontId="10" fillId="0" borderId="22" xfId="0" applyFont="1" applyBorder="1" applyAlignment="1" applyProtection="1">
      <alignment horizontal="center"/>
      <protection locked="0"/>
    </xf>
    <xf numFmtId="0" fontId="7" fillId="0" borderId="45" xfId="0" applyFont="1" applyBorder="1" applyAlignment="1" applyProtection="1">
      <alignment horizontal="center" vertical="center" wrapText="1"/>
      <protection locked="0"/>
    </xf>
    <xf numFmtId="0" fontId="7" fillId="0" borderId="46"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19" xfId="0" applyFont="1" applyFill="1" applyBorder="1" applyAlignment="1" applyProtection="1">
      <alignment horizontal="center" vertical="center" wrapText="1"/>
      <protection locked="0"/>
    </xf>
    <xf numFmtId="0" fontId="7" fillId="2" borderId="49"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4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47"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0" fillId="0" borderId="45" xfId="0" applyBorder="1" applyAlignment="1" applyProtection="1">
      <alignment horizontal="center"/>
      <protection locked="0"/>
    </xf>
    <xf numFmtId="0" fontId="0" fillId="0" borderId="6" xfId="0" applyBorder="1" applyAlignment="1" applyProtection="1">
      <alignment horizontal="center"/>
      <protection locked="0"/>
    </xf>
    <xf numFmtId="0" fontId="0" fillId="0" borderId="46"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33" xfId="0" applyBorder="1" applyAlignment="1" applyProtection="1">
      <alignment horizontal="center"/>
      <protection locked="0"/>
    </xf>
    <xf numFmtId="0" fontId="0" fillId="0" borderId="19" xfId="0" applyBorder="1" applyAlignment="1" applyProtection="1">
      <alignment horizontal="center"/>
      <protection locked="0"/>
    </xf>
  </cellXfs>
  <cellStyles count="9">
    <cellStyle name="Millares" xfId="1" builtinId="3"/>
    <cellStyle name="Millares [0]" xfId="8" builtinId="6"/>
    <cellStyle name="Millares 2" xfId="5" xr:uid="{00000000-0005-0000-0000-000002000000}"/>
    <cellStyle name="Normal" xfId="0" builtinId="0"/>
    <cellStyle name="Normal 2 2" xfId="3" xr:uid="{00000000-0005-0000-0000-000004000000}"/>
    <cellStyle name="Porcentaje" xfId="2" builtinId="5"/>
    <cellStyle name="Porcentaje 2" xfId="4" xr:uid="{00000000-0005-0000-0000-000006000000}"/>
    <cellStyle name="Porcentaje 2 2" xfId="7" xr:uid="{00000000-0005-0000-0000-000007000000}"/>
    <cellStyle name="Porcentual 2"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206376</xdr:colOff>
      <xdr:row>0</xdr:row>
      <xdr:rowOff>59979</xdr:rowOff>
    </xdr:from>
    <xdr:to>
      <xdr:col>1</xdr:col>
      <xdr:colOff>2524126</xdr:colOff>
      <xdr:row>2</xdr:row>
      <xdr:rowOff>504826</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6376" y="59979"/>
          <a:ext cx="2317750" cy="17307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326571</xdr:colOff>
      <xdr:row>0</xdr:row>
      <xdr:rowOff>144235</xdr:rowOff>
    </xdr:from>
    <xdr:to>
      <xdr:col>1</xdr:col>
      <xdr:colOff>2607128</xdr:colOff>
      <xdr:row>2</xdr:row>
      <xdr:rowOff>487135</xdr:rowOff>
    </xdr:to>
    <xdr:pic>
      <xdr:nvPicPr>
        <xdr:cNvPr id="2" name="Imagen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6571" y="144235"/>
          <a:ext cx="2280557" cy="162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0</xdr:row>
      <xdr:rowOff>163285</xdr:rowOff>
    </xdr:from>
    <xdr:ext cx="2189850" cy="1641023"/>
    <xdr:pic>
      <xdr:nvPicPr>
        <xdr:cNvPr id="2" name="Imagen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3285"/>
          <a:ext cx="2189850" cy="164102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410934</xdr:colOff>
      <xdr:row>0</xdr:row>
      <xdr:rowOff>100694</xdr:rowOff>
    </xdr:from>
    <xdr:ext cx="2182585" cy="1635579"/>
    <xdr:pic>
      <xdr:nvPicPr>
        <xdr:cNvPr id="2" name="Imagen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0934" y="100694"/>
          <a:ext cx="2182585" cy="16355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91676</xdr:colOff>
      <xdr:row>0</xdr:row>
      <xdr:rowOff>171449</xdr:rowOff>
    </xdr:from>
    <xdr:to>
      <xdr:col>1</xdr:col>
      <xdr:colOff>2668284</xdr:colOff>
      <xdr:row>2</xdr:row>
      <xdr:rowOff>444500</xdr:rowOff>
    </xdr:to>
    <xdr:pic>
      <xdr:nvPicPr>
        <xdr:cNvPr id="2" name="Imagen 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676" y="171449"/>
          <a:ext cx="2576608" cy="15589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968828</xdr:colOff>
      <xdr:row>0</xdr:row>
      <xdr:rowOff>263977</xdr:rowOff>
    </xdr:from>
    <xdr:to>
      <xdr:col>1</xdr:col>
      <xdr:colOff>3180441</xdr:colOff>
      <xdr:row>2</xdr:row>
      <xdr:rowOff>606877</xdr:rowOff>
    </xdr:to>
    <xdr:pic>
      <xdr:nvPicPr>
        <xdr:cNvPr id="2" name="Imagen 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8828" y="263977"/>
          <a:ext cx="2217963" cy="162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304800</xdr:colOff>
      <xdr:row>0</xdr:row>
      <xdr:rowOff>89807</xdr:rowOff>
    </xdr:from>
    <xdr:to>
      <xdr:col>1</xdr:col>
      <xdr:colOff>2585357</xdr:colOff>
      <xdr:row>2</xdr:row>
      <xdr:rowOff>432707</xdr:rowOff>
    </xdr:to>
    <xdr:pic>
      <xdr:nvPicPr>
        <xdr:cNvPr id="2" name="Imagen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89807"/>
          <a:ext cx="2280557" cy="162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oneCellAnchor>
    <xdr:from>
      <xdr:col>1</xdr:col>
      <xdr:colOff>85725</xdr:colOff>
      <xdr:row>0</xdr:row>
      <xdr:rowOff>171450</xdr:rowOff>
    </xdr:from>
    <xdr:ext cx="2181225" cy="1628775"/>
    <xdr:pic>
      <xdr:nvPicPr>
        <xdr:cNvPr id="2" name="Imagen 1">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71450"/>
          <a:ext cx="2181225" cy="16287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329292</xdr:colOff>
      <xdr:row>0</xdr:row>
      <xdr:rowOff>1</xdr:rowOff>
    </xdr:from>
    <xdr:to>
      <xdr:col>1</xdr:col>
      <xdr:colOff>1564822</xdr:colOff>
      <xdr:row>3</xdr:row>
      <xdr:rowOff>805193</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292" y="1"/>
          <a:ext cx="1235530" cy="923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112939</xdr:colOff>
      <xdr:row>0</xdr:row>
      <xdr:rowOff>216353</xdr:rowOff>
    </xdr:from>
    <xdr:to>
      <xdr:col>1</xdr:col>
      <xdr:colOff>2288721</xdr:colOff>
      <xdr:row>2</xdr:row>
      <xdr:rowOff>559253</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939" y="216353"/>
          <a:ext cx="2175782" cy="162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395937</xdr:colOff>
      <xdr:row>0</xdr:row>
      <xdr:rowOff>66057</xdr:rowOff>
    </xdr:from>
    <xdr:ext cx="1854344" cy="1379361"/>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5937" y="66057"/>
          <a:ext cx="1854344" cy="13793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352425</xdr:colOff>
      <xdr:row>0</xdr:row>
      <xdr:rowOff>200024</xdr:rowOff>
    </xdr:from>
    <xdr:to>
      <xdr:col>1</xdr:col>
      <xdr:colOff>2530475</xdr:colOff>
      <xdr:row>2</xdr:row>
      <xdr:rowOff>495298</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200024"/>
          <a:ext cx="2178050" cy="15811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1295400</xdr:colOff>
      <xdr:row>0</xdr:row>
      <xdr:rowOff>209550</xdr:rowOff>
    </xdr:from>
    <xdr:to>
      <xdr:col>3</xdr:col>
      <xdr:colOff>285751</xdr:colOff>
      <xdr:row>2</xdr:row>
      <xdr:rowOff>552450</xdr:rowOff>
    </xdr:to>
    <xdr:pic>
      <xdr:nvPicPr>
        <xdr:cNvPr id="2" name="Imagen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0100" y="209550"/>
          <a:ext cx="2181225" cy="162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171450</xdr:colOff>
      <xdr:row>0</xdr:row>
      <xdr:rowOff>161925</xdr:rowOff>
    </xdr:from>
    <xdr:to>
      <xdr:col>1</xdr:col>
      <xdr:colOff>2395538</xdr:colOff>
      <xdr:row>2</xdr:row>
      <xdr:rowOff>504825</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61925"/>
          <a:ext cx="2219325" cy="162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1295400</xdr:colOff>
      <xdr:row>0</xdr:row>
      <xdr:rowOff>209550</xdr:rowOff>
    </xdr:from>
    <xdr:to>
      <xdr:col>3</xdr:col>
      <xdr:colOff>981074</xdr:colOff>
      <xdr:row>2</xdr:row>
      <xdr:rowOff>552450</xdr:rowOff>
    </xdr:to>
    <xdr:pic>
      <xdr:nvPicPr>
        <xdr:cNvPr id="2" name="Imagen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38450" y="209550"/>
          <a:ext cx="2171699" cy="162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182880</xdr:colOff>
      <xdr:row>0</xdr:row>
      <xdr:rowOff>118110</xdr:rowOff>
    </xdr:from>
    <xdr:to>
      <xdr:col>2</xdr:col>
      <xdr:colOff>168910</xdr:colOff>
      <xdr:row>2</xdr:row>
      <xdr:rowOff>461010</xdr:rowOff>
    </xdr:to>
    <xdr:pic>
      <xdr:nvPicPr>
        <xdr:cNvPr id="2" name="Imagen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 y="118110"/>
          <a:ext cx="2195830" cy="162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6.160.201\planeacion\Users\angiejulieth\Library\Containers\com.microsoft.Excel\Data\Documents\about:blank"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216.160.201\planeacion\Oficial\7%20Plan%20de%20accion%20CVP\MEJORAMIENTO%20DE%20VIVIEND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216.160.201\planeacion\Oficial\7%20Plan%20de%20accion%20CVP\MEJORAMIENTO%20DE%20BARRIO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216.160.201\planeacion\Oficial\7%20Plan%20de%20accion%20CVP\SERVICIO%20AL%20CIUDADAN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216.160.201\planeacion\Oficial\7%20Plan%20de%20accion%20CVP\FINANCIER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216.160.201\planeacion\Oficial\7%20Plan%20de%20accion%20CVP\ADQUISICIONES%20BIENES%20Y%20SERVICIOS.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216.160.201\planeacion\Oficial\7%20Plan%20de%20accion%20CVP\CONTROL%20INTERNO%20DISCIPLINARIO%20-%20I%20Trimestre.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sandradem/Downloads/03.%20208-PLA-Ft-55%20PLAN%20DE%20TRABAJO%20E%20INDICADORES%20DE%20GESTI&#211;N%20POR%20PROCESO%20-%20V8%20Evaluaci&#243;n%20de%20la%20Gestion%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16.160.201\planeacion\Oficial\7%20Plan%20de%20accion%20CVP\PROCESOS\FINANCIE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16.160.201\planeacion\Oficial\7%20Plan%20de%20accion%20CVP\PROCESOS\DA&#209;O%20ANTIJURIDIC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andradem/Downloads/208-PLA-Ft-55%20PLAN%20DE%20TRABAJO%20E%20INDICADORES%20DE%20GESTI&#211;N%20POR%20PROCESO%20-%201er%20Trimestre%20PIG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216.160.201\planeacion\Oficial\7%20Plan%20de%20accion%20CVP\COMUNICACIONE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216.160.201\planeacion\Oficial\7%20Plan%20de%20accion%20CVP\DA&#209;O%20ANTIJURIDIC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216.160.201\planeacion\Oficial\7%20Plan%20de%20accion%20CVP\REASENTAMIENTO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216.160.201\planeacion\Oficial\7%20Plan%20de%20accion%20CVP\URBANIZACIONES%20Y%20TITULA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sheetName val="Hoja1"/>
      <sheetName val="NOMBRES"/>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Marce"/>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Marce"/>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Marce"/>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Marce"/>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Marce"/>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
      <sheetName val="Indicador"/>
      <sheetName val="CONTROL DE CAMBIOS"/>
    </sheetNames>
    <sheetDataSet>
      <sheetData sheetId="0" refreshError="1"/>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CODIGO DE INTEGRIDAD "/>
      <sheetName val="GUÍA "/>
      <sheetName val="CONTROL DE CAMBIOS"/>
      <sheetName val="Hoja1"/>
      <sheetName val="Caracterización indicadores"/>
      <sheetName val="OPCIONES"/>
      <sheetName val="REGISTRO"/>
      <sheetName val="CARACTERIZAR"/>
      <sheetName val="NOMBRES"/>
      <sheetName val="INDICADOR"/>
      <sheetName val="TD"/>
      <sheetName val="INICIO"/>
      <sheetName val="HISTORICO ACCIONES"/>
      <sheetName val="PAG"/>
      <sheetName val="HV Indicadores"/>
      <sheetName val="Contexto del Proceso"/>
      <sheetName val="Riesgo(1)"/>
      <sheetName val="BD"/>
      <sheetName val="Riesgo(2)"/>
      <sheetName val="Riesgo(3)"/>
      <sheetName val="RiesCrr(1)"/>
      <sheetName val="Hoja2"/>
      <sheetName val="DOFA"/>
      <sheetName val="Ejemplo Causas y Consecuencias"/>
      <sheetName val="INSTRUCTIVO"/>
      <sheetName val="ESTRATEGIAS DE RACIONALIZACION"/>
      <sheetName val="CADENA DE TRÁMITES"/>
      <sheetName val="TABLA"/>
      <sheetName val="Tablas instituciones"/>
      <sheetName val="3. RENDICION DE CUENTAS"/>
      <sheetName val="4. ATENCION AL CIUDADANO"/>
      <sheetName val="5. TRANSPARENCIA"/>
      <sheetName val="H de V"/>
      <sheetName val="Resultados"/>
      <sheetName val="RiesCrr(2)"/>
      <sheetName val="Plan Anual de Auditorías 2020"/>
      <sheetName val="Listas Desplegables"/>
      <sheetName val="1. GESTIÓN RIESGO CORRUPCIÓN"/>
      <sheetName val="2. RACIONALIZACIÓN DE TRÁMITES "/>
      <sheetName val="3. RENDICIÓN DE CUENTAS"/>
      <sheetName val="4. MECANISMO ATENCIÓN CIUDADANO"/>
      <sheetName val="6. INICIATIVAS ADICIONALES"/>
      <sheetName val="7. GESTIÓN DE INTEGRIDAD"/>
    </sheetNames>
    <sheetDataSet>
      <sheetData sheetId="0"/>
      <sheetData sheetId="1"/>
      <sheetData sheetId="2" refreshError="1"/>
      <sheetData sheetId="3"/>
      <sheetData sheetId="4"/>
      <sheetData sheetId="5"/>
      <sheetData sheetId="6"/>
      <sheetData sheetId="7"/>
      <sheetData sheetId="8"/>
      <sheetData sheetId="9"/>
      <sheetData sheetId="10"/>
      <sheetData sheetId="11" refreshError="1">
        <row r="2">
          <cell r="A2" t="str">
            <v>EFECTIVIDAD</v>
          </cell>
          <cell r="B2" t="str">
            <v>Administración de la Información</v>
          </cell>
          <cell r="C2" t="str">
            <v>Mensual</v>
          </cell>
          <cell r="D2" t="str">
            <v>Positiva</v>
          </cell>
          <cell r="E2" t="str">
            <v>Matrices de riesgos</v>
          </cell>
        </row>
        <row r="3">
          <cell r="A3" t="str">
            <v>EFICACIA</v>
          </cell>
          <cell r="B3" t="str">
            <v>Administración, Seguimiento y Control de Recursos</v>
          </cell>
          <cell r="C3" t="str">
            <v>Bimestral</v>
          </cell>
          <cell r="D3" t="str">
            <v>Negativa</v>
          </cell>
          <cell r="E3" t="str">
            <v>Plan de Acción de Gestión</v>
          </cell>
        </row>
        <row r="4">
          <cell r="A4" t="str">
            <v>EFICIENCIA</v>
          </cell>
          <cell r="B4" t="str">
            <v>Comunicaciones</v>
          </cell>
          <cell r="C4" t="str">
            <v>Trimestral</v>
          </cell>
          <cell r="D4" t="str">
            <v>Constante</v>
          </cell>
          <cell r="E4" t="str">
            <v>Planes de Mejoramiento</v>
          </cell>
        </row>
        <row r="5">
          <cell r="B5" t="str">
            <v>Evaluación de la Gestión</v>
          </cell>
          <cell r="C5" t="str">
            <v>Semestral</v>
          </cell>
        </row>
        <row r="6">
          <cell r="B6" t="str">
            <v>Gestión Estratégica</v>
          </cell>
          <cell r="C6" t="str">
            <v>Anual</v>
          </cell>
        </row>
        <row r="7">
          <cell r="B7" t="str">
            <v>Gestión Humana</v>
          </cell>
        </row>
        <row r="8">
          <cell r="B8" t="str">
            <v>Mejoramiento de Barrios</v>
          </cell>
        </row>
        <row r="9">
          <cell r="B9" t="str">
            <v>Mejoramiento de Vivienda</v>
          </cell>
        </row>
        <row r="10">
          <cell r="B10" t="str">
            <v>Prevención de daño antijurídico y representación judicial</v>
          </cell>
        </row>
        <row r="11">
          <cell r="B11" t="str">
            <v>Reasentamientos  Humanos</v>
          </cell>
        </row>
        <row r="12">
          <cell r="B12" t="str">
            <v>Urbanizaciones y Titulación</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ow r="2">
          <cell r="B2" t="str">
            <v>La materialización del riesgo no conlleva a pérdidas económicas.</v>
          </cell>
        </row>
      </sheetData>
      <sheetData sheetId="26" refreshError="1"/>
      <sheetData sheetId="27" refreshError="1"/>
      <sheetData sheetId="28" refreshError="1"/>
      <sheetData sheetId="29">
        <row r="2">
          <cell r="A2" t="str">
            <v>OAJ-1.1</v>
          </cell>
        </row>
      </sheetData>
      <sheetData sheetId="30" refreshError="1"/>
      <sheetData sheetId="31" refreshError="1"/>
      <sheetData sheetId="32" refreshError="1"/>
      <sheetData sheetId="33" refreshError="1"/>
      <sheetData sheetId="34" refreshError="1"/>
      <sheetData sheetId="35">
        <row r="2">
          <cell r="B2" t="str">
            <v>Agricultura y Desarrollo Rural</v>
          </cell>
        </row>
      </sheetData>
      <sheetData sheetId="36" refreshError="1"/>
      <sheetData sheetId="37"/>
      <sheetData sheetId="38"/>
      <sheetData sheetId="39"/>
      <sheetData sheetId="40"/>
      <sheetData sheetId="41" refreshError="1"/>
      <sheetData sheetId="42"/>
      <sheetData sheetId="43"/>
      <sheetData sheetId="44">
        <row r="4">
          <cell r="A4" t="str">
            <v>Auditoría</v>
          </cell>
        </row>
      </sheetData>
      <sheetData sheetId="45"/>
      <sheetData sheetId="46"/>
      <sheetData sheetId="47"/>
      <sheetData sheetId="48"/>
      <sheetData sheetId="49"/>
      <sheetData sheetId="5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
      <sheetName val="1_Gestión Estratégica"/>
      <sheetName val="2. Proceso Gestión de Comunicac"/>
      <sheetName val="3_Prevención Daño Antijurídico"/>
      <sheetName val="10_Gestión Financiera"/>
      <sheetName val="CONTROL DE CAMBIO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
      <sheetName val="1_Gestión Estratégica"/>
      <sheetName val="2. Proceso Gestión de Comunicac"/>
      <sheetName val="3_Prevención Daño Antijurídico"/>
      <sheetName val="4_Reasentamientos"/>
      <sheetName val="5_Mejoramiento de Barrios"/>
      <sheetName val="6_Mejoramiento de Vivienda"/>
      <sheetName val="7_Urbanizaciones y Titulación"/>
      <sheetName val="8_Servicio al Ciudadano"/>
      <sheetName val="9_Gestión Administrativa "/>
      <sheetName val="10_Gestión Financiera"/>
      <sheetName val="11_Gestión Documental"/>
      <sheetName val="12_Talento Humano"/>
      <sheetName val="12_Talento Humano Resumen"/>
      <sheetName val="13_Bienes y Servicios"/>
      <sheetName val="14_Proceso Gestión TIC"/>
      <sheetName val="15_Control Intern Disciplinario"/>
      <sheetName val="16_ Evaluación de la gestión"/>
      <sheetName val="CONTROL DE CAMB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
      <sheetName val="1_Gestión Estratégica"/>
      <sheetName val="2. Proceso Gestión de Comunicac"/>
      <sheetName val="3_Prevención Daño Antijurídico"/>
      <sheetName val="4_Reasentamientos"/>
      <sheetName val="5_Mejoramiento de Barrios"/>
      <sheetName val="6_Mejoramiento de Vivienda"/>
      <sheetName val="7_Urbanizaciones y Titulación"/>
      <sheetName val="8_Servicio al Ciudadano"/>
      <sheetName val="9_Gestión Administrativa "/>
      <sheetName val="10_Gestión Financiera"/>
      <sheetName val="11_Gestión Documental"/>
      <sheetName val="12_Talento Humano"/>
      <sheetName val="12_Talento Humano Resumen"/>
      <sheetName val="13_Bienes y Servicios"/>
      <sheetName val="14_Proceso Gestión TIC"/>
      <sheetName val="15_Control Intern Disciplinario"/>
      <sheetName val="16_ Evaluación de la gestión"/>
      <sheetName val="CONTROL DE CAMBIO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Marce"/>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HA98"/>
  <sheetViews>
    <sheetView tabSelected="1" topLeftCell="B1" zoomScale="70" zoomScaleNormal="70" workbookViewId="0">
      <selection activeCell="B8" sqref="B8"/>
    </sheetView>
  </sheetViews>
  <sheetFormatPr baseColWidth="10" defaultColWidth="11.453125" defaultRowHeight="20" outlineLevelCol="1" x14ac:dyDescent="0.4"/>
  <cols>
    <col min="1" max="1" width="0" style="64" hidden="1" customWidth="1"/>
    <col min="2" max="2" width="59.54296875" style="52" customWidth="1"/>
    <col min="3" max="3" width="47.81640625" style="52" customWidth="1"/>
    <col min="4" max="5" width="20" style="52" customWidth="1"/>
    <col min="6" max="6" width="55.54296875" style="52" customWidth="1"/>
    <col min="7" max="7" width="51.453125" style="52" customWidth="1"/>
    <col min="8" max="8" width="42" style="52" customWidth="1"/>
    <col min="9" max="9" width="18.7265625" style="52" customWidth="1"/>
    <col min="10" max="10" width="19.26953125" style="52" customWidth="1"/>
    <col min="11" max="11" width="22.1796875" style="52" customWidth="1"/>
    <col min="12" max="12" width="43.453125" style="52" customWidth="1"/>
    <col min="13" max="13" width="30.54296875" style="52" customWidth="1"/>
    <col min="14" max="14" width="19" style="52" customWidth="1"/>
    <col min="15" max="15" width="21" style="52" customWidth="1"/>
    <col min="16" max="16" width="17" style="52" customWidth="1"/>
    <col min="17" max="17" width="12" style="52" customWidth="1"/>
    <col min="18" max="18" width="18.453125" style="52" customWidth="1"/>
    <col min="19" max="19" width="15.1796875" style="52" customWidth="1"/>
    <col min="20" max="20" width="13.54296875" style="52" customWidth="1" outlineLevel="1"/>
    <col min="21" max="21" width="19.26953125" style="52" customWidth="1" outlineLevel="1"/>
    <col min="22" max="60" width="10.54296875" style="52" customWidth="1" outlineLevel="1"/>
    <col min="61" max="61" width="18.81640625" style="52" hidden="1" customWidth="1" outlineLevel="1"/>
    <col min="62" max="62" width="120.453125" style="52" customWidth="1" collapsed="1"/>
    <col min="63" max="63" width="72.54296875" style="52" customWidth="1"/>
    <col min="64" max="64" width="72.26953125" style="52" customWidth="1"/>
    <col min="65" max="65" width="79.81640625" style="52" customWidth="1"/>
    <col min="66" max="66" width="92.453125" style="52" customWidth="1"/>
    <col min="67" max="69" width="11.453125" style="52" customWidth="1"/>
    <col min="70" max="70" width="11.453125" style="28" customWidth="1"/>
    <col min="71" max="16384" width="11.453125" style="28"/>
  </cols>
  <sheetData>
    <row r="1" spans="1:209" ht="53.25" customHeight="1" x14ac:dyDescent="0.4">
      <c r="B1" s="267"/>
      <c r="C1" s="268" t="s">
        <v>0</v>
      </c>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c r="AM1" s="268"/>
      <c r="AN1" s="268"/>
      <c r="AO1" s="268"/>
      <c r="AP1" s="268"/>
      <c r="AQ1" s="268"/>
      <c r="AR1" s="268"/>
      <c r="AS1" s="268"/>
      <c r="AT1" s="268"/>
      <c r="AU1" s="268"/>
      <c r="AV1" s="268"/>
      <c r="AW1" s="268"/>
      <c r="AX1" s="268"/>
      <c r="AY1" s="268"/>
      <c r="AZ1" s="268"/>
      <c r="BA1" s="268"/>
      <c r="BB1" s="268"/>
      <c r="BC1" s="268"/>
      <c r="BD1" s="268"/>
      <c r="BE1" s="268"/>
      <c r="BF1" s="268"/>
      <c r="BG1" s="268"/>
      <c r="BH1" s="268"/>
      <c r="BI1" s="268"/>
      <c r="BJ1" s="269" t="s">
        <v>1</v>
      </c>
      <c r="BK1" s="269"/>
      <c r="BL1" s="269"/>
      <c r="BM1" s="269"/>
    </row>
    <row r="2" spans="1:209" ht="48" customHeight="1" x14ac:dyDescent="0.4">
      <c r="B2" s="267"/>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9" t="s">
        <v>2</v>
      </c>
      <c r="BK2" s="269"/>
      <c r="BL2" s="269"/>
      <c r="BM2" s="269"/>
    </row>
    <row r="3" spans="1:209" ht="53.25" customHeight="1" x14ac:dyDescent="0.4">
      <c r="B3" s="267"/>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268"/>
      <c r="AN3" s="268"/>
      <c r="AO3" s="268"/>
      <c r="AP3" s="268"/>
      <c r="AQ3" s="268"/>
      <c r="AR3" s="268"/>
      <c r="AS3" s="268"/>
      <c r="AT3" s="268"/>
      <c r="AU3" s="268"/>
      <c r="AV3" s="268"/>
      <c r="AW3" s="268"/>
      <c r="AX3" s="268"/>
      <c r="AY3" s="268"/>
      <c r="AZ3" s="268"/>
      <c r="BA3" s="268"/>
      <c r="BB3" s="268"/>
      <c r="BC3" s="268"/>
      <c r="BD3" s="268"/>
      <c r="BE3" s="268"/>
      <c r="BF3" s="268"/>
      <c r="BG3" s="268"/>
      <c r="BH3" s="268"/>
      <c r="BI3" s="268"/>
      <c r="BJ3" s="269" t="s">
        <v>3</v>
      </c>
      <c r="BK3" s="269"/>
      <c r="BL3" s="269"/>
      <c r="BM3" s="269"/>
    </row>
    <row r="4" spans="1:209" ht="39.75" customHeight="1" thickBot="1" x14ac:dyDescent="0.45">
      <c r="B4" s="256" t="s">
        <v>521</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8"/>
    </row>
    <row r="5" spans="1:209" ht="48.75" customHeight="1" x14ac:dyDescent="0.4">
      <c r="B5" s="260" t="s">
        <v>5</v>
      </c>
      <c r="C5" s="261"/>
      <c r="D5" s="262"/>
      <c r="E5" s="262"/>
      <c r="F5" s="262"/>
      <c r="G5" s="262"/>
      <c r="H5" s="262"/>
      <c r="I5" s="262"/>
      <c r="J5" s="262"/>
      <c r="K5" s="262"/>
      <c r="L5" s="262"/>
      <c r="M5" s="262"/>
      <c r="N5" s="262"/>
      <c r="O5" s="262"/>
      <c r="P5" s="262"/>
      <c r="Q5" s="262"/>
      <c r="R5" s="262"/>
      <c r="S5" s="262"/>
      <c r="T5" s="262"/>
      <c r="U5" s="262"/>
      <c r="V5" s="263" t="s">
        <v>6</v>
      </c>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5"/>
      <c r="BN5" s="53"/>
    </row>
    <row r="6" spans="1:209" s="33" customFormat="1" ht="84.75" customHeight="1" x14ac:dyDescent="0.25">
      <c r="A6" s="65"/>
      <c r="B6" s="254" t="s">
        <v>7</v>
      </c>
      <c r="C6" s="254" t="s">
        <v>8</v>
      </c>
      <c r="D6" s="254" t="s">
        <v>9</v>
      </c>
      <c r="E6" s="254" t="s">
        <v>10</v>
      </c>
      <c r="F6" s="254" t="s">
        <v>11</v>
      </c>
      <c r="G6" s="254" t="s">
        <v>12</v>
      </c>
      <c r="H6" s="254" t="s">
        <v>13</v>
      </c>
      <c r="I6" s="254" t="s">
        <v>14</v>
      </c>
      <c r="J6" s="254" t="s">
        <v>15</v>
      </c>
      <c r="K6" s="254" t="s">
        <v>16</v>
      </c>
      <c r="L6" s="254" t="s">
        <v>17</v>
      </c>
      <c r="M6" s="254" t="s">
        <v>18</v>
      </c>
      <c r="N6" s="254" t="s">
        <v>19</v>
      </c>
      <c r="O6" s="254" t="s">
        <v>20</v>
      </c>
      <c r="P6" s="254" t="s">
        <v>21</v>
      </c>
      <c r="Q6" s="254" t="s">
        <v>22</v>
      </c>
      <c r="R6" s="254" t="s">
        <v>23</v>
      </c>
      <c r="S6" s="254" t="s">
        <v>24</v>
      </c>
      <c r="T6" s="254" t="s">
        <v>25</v>
      </c>
      <c r="U6" s="254" t="s">
        <v>26</v>
      </c>
      <c r="V6" s="253" t="s">
        <v>27</v>
      </c>
      <c r="W6" s="253"/>
      <c r="X6" s="253"/>
      <c r="Y6" s="253" t="s">
        <v>28</v>
      </c>
      <c r="Z6" s="253"/>
      <c r="AA6" s="253"/>
      <c r="AB6" s="266" t="s">
        <v>29</v>
      </c>
      <c r="AC6" s="253"/>
      <c r="AD6" s="253"/>
      <c r="AE6" s="253" t="s">
        <v>30</v>
      </c>
      <c r="AF6" s="253"/>
      <c r="AG6" s="253"/>
      <c r="AH6" s="253" t="s">
        <v>31</v>
      </c>
      <c r="AI6" s="253"/>
      <c r="AJ6" s="253"/>
      <c r="AK6" s="253" t="s">
        <v>32</v>
      </c>
      <c r="AL6" s="253"/>
      <c r="AM6" s="253"/>
      <c r="AN6" s="253" t="s">
        <v>33</v>
      </c>
      <c r="AO6" s="253"/>
      <c r="AP6" s="253"/>
      <c r="AQ6" s="253" t="s">
        <v>34</v>
      </c>
      <c r="AR6" s="253"/>
      <c r="AS6" s="253"/>
      <c r="AT6" s="253" t="s">
        <v>35</v>
      </c>
      <c r="AU6" s="253"/>
      <c r="AV6" s="253"/>
      <c r="AW6" s="253" t="s">
        <v>36</v>
      </c>
      <c r="AX6" s="253"/>
      <c r="AY6" s="253"/>
      <c r="AZ6" s="253" t="s">
        <v>37</v>
      </c>
      <c r="BA6" s="253"/>
      <c r="BB6" s="253"/>
      <c r="BC6" s="253" t="s">
        <v>38</v>
      </c>
      <c r="BD6" s="253"/>
      <c r="BE6" s="253"/>
      <c r="BF6" s="253" t="s">
        <v>39</v>
      </c>
      <c r="BG6" s="253"/>
      <c r="BH6" s="253"/>
      <c r="BI6" s="19" t="s">
        <v>40</v>
      </c>
      <c r="BJ6" s="253" t="s">
        <v>41</v>
      </c>
      <c r="BK6" s="253"/>
      <c r="BL6" s="253"/>
      <c r="BM6" s="259"/>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2"/>
    </row>
    <row r="7" spans="1:209" s="34" customFormat="1" ht="37.5" customHeight="1" x14ac:dyDescent="0.25">
      <c r="A7" s="66"/>
      <c r="B7" s="255"/>
      <c r="C7" s="255"/>
      <c r="D7" s="255"/>
      <c r="E7" s="255"/>
      <c r="F7" s="255"/>
      <c r="G7" s="255"/>
      <c r="H7" s="255"/>
      <c r="I7" s="255"/>
      <c r="J7" s="255"/>
      <c r="K7" s="255"/>
      <c r="L7" s="255"/>
      <c r="M7" s="255"/>
      <c r="N7" s="255"/>
      <c r="O7" s="255"/>
      <c r="P7" s="255"/>
      <c r="Q7" s="255"/>
      <c r="R7" s="255"/>
      <c r="S7" s="255"/>
      <c r="T7" s="255"/>
      <c r="U7" s="255"/>
      <c r="V7" s="19" t="s">
        <v>42</v>
      </c>
      <c r="W7" s="19" t="s">
        <v>43</v>
      </c>
      <c r="X7" s="19" t="s">
        <v>44</v>
      </c>
      <c r="Y7" s="19" t="s">
        <v>42</v>
      </c>
      <c r="Z7" s="19" t="s">
        <v>43</v>
      </c>
      <c r="AA7" s="19" t="s">
        <v>44</v>
      </c>
      <c r="AB7" s="19" t="s">
        <v>42</v>
      </c>
      <c r="AC7" s="19" t="s">
        <v>43</v>
      </c>
      <c r="AD7" s="19" t="s">
        <v>44</v>
      </c>
      <c r="AE7" s="19" t="s">
        <v>42</v>
      </c>
      <c r="AF7" s="19" t="s">
        <v>43</v>
      </c>
      <c r="AG7" s="19" t="s">
        <v>44</v>
      </c>
      <c r="AH7" s="19" t="s">
        <v>42</v>
      </c>
      <c r="AI7" s="19" t="s">
        <v>43</v>
      </c>
      <c r="AJ7" s="19" t="s">
        <v>44</v>
      </c>
      <c r="AK7" s="19" t="s">
        <v>42</v>
      </c>
      <c r="AL7" s="19" t="s">
        <v>43</v>
      </c>
      <c r="AM7" s="19" t="s">
        <v>44</v>
      </c>
      <c r="AN7" s="19" t="s">
        <v>42</v>
      </c>
      <c r="AO7" s="19" t="s">
        <v>43</v>
      </c>
      <c r="AP7" s="19" t="s">
        <v>44</v>
      </c>
      <c r="AQ7" s="19" t="s">
        <v>42</v>
      </c>
      <c r="AR7" s="19" t="s">
        <v>43</v>
      </c>
      <c r="AS7" s="19" t="s">
        <v>44</v>
      </c>
      <c r="AT7" s="19" t="s">
        <v>42</v>
      </c>
      <c r="AU7" s="19" t="s">
        <v>43</v>
      </c>
      <c r="AV7" s="19" t="s">
        <v>44</v>
      </c>
      <c r="AW7" s="19" t="s">
        <v>42</v>
      </c>
      <c r="AX7" s="19" t="s">
        <v>43</v>
      </c>
      <c r="AY7" s="19" t="s">
        <v>44</v>
      </c>
      <c r="AZ7" s="19" t="s">
        <v>42</v>
      </c>
      <c r="BA7" s="19" t="s">
        <v>43</v>
      </c>
      <c r="BB7" s="19" t="s">
        <v>44</v>
      </c>
      <c r="BC7" s="19" t="s">
        <v>42</v>
      </c>
      <c r="BD7" s="19" t="s">
        <v>43</v>
      </c>
      <c r="BE7" s="19" t="s">
        <v>44</v>
      </c>
      <c r="BF7" s="19" t="s">
        <v>42</v>
      </c>
      <c r="BG7" s="19" t="s">
        <v>43</v>
      </c>
      <c r="BH7" s="19" t="s">
        <v>44</v>
      </c>
      <c r="BI7" s="19" t="s">
        <v>44</v>
      </c>
      <c r="BJ7" s="19" t="s">
        <v>117</v>
      </c>
      <c r="BK7" s="19" t="s">
        <v>118</v>
      </c>
      <c r="BL7" s="19" t="s">
        <v>119</v>
      </c>
      <c r="BM7" s="54" t="s">
        <v>120</v>
      </c>
      <c r="BN7" s="248" t="s">
        <v>803</v>
      </c>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row>
    <row r="8" spans="1:209" s="56" customFormat="1" ht="174.75" customHeight="1" x14ac:dyDescent="0.25">
      <c r="A8" s="55">
        <v>1</v>
      </c>
      <c r="B8" s="69" t="s">
        <v>47</v>
      </c>
      <c r="C8" s="21" t="s">
        <v>48</v>
      </c>
      <c r="D8" s="6" t="s">
        <v>804</v>
      </c>
      <c r="E8" s="6" t="s">
        <v>49</v>
      </c>
      <c r="F8" s="6" t="s">
        <v>50</v>
      </c>
      <c r="G8" s="6" t="s">
        <v>51</v>
      </c>
      <c r="H8" s="6" t="s">
        <v>52</v>
      </c>
      <c r="I8" s="70">
        <v>0.2</v>
      </c>
      <c r="J8" s="6" t="s">
        <v>53</v>
      </c>
      <c r="K8" s="6" t="s">
        <v>805</v>
      </c>
      <c r="L8" s="6" t="s">
        <v>806</v>
      </c>
      <c r="M8" s="6" t="s">
        <v>54</v>
      </c>
      <c r="N8" s="6">
        <v>0</v>
      </c>
      <c r="O8" s="6">
        <v>25</v>
      </c>
      <c r="P8" s="6">
        <v>25</v>
      </c>
      <c r="Q8" s="6" t="s">
        <v>544</v>
      </c>
      <c r="R8" s="6" t="s">
        <v>55</v>
      </c>
      <c r="S8" s="14">
        <v>44774</v>
      </c>
      <c r="T8" s="14">
        <v>44926</v>
      </c>
      <c r="U8" s="6" t="s">
        <v>507</v>
      </c>
      <c r="V8" s="6">
        <v>0</v>
      </c>
      <c r="W8" s="6">
        <v>0</v>
      </c>
      <c r="X8" s="70">
        <f>+W8/BF8</f>
        <v>0</v>
      </c>
      <c r="Y8" s="6">
        <v>0</v>
      </c>
      <c r="Z8" s="6">
        <v>0</v>
      </c>
      <c r="AA8" s="6">
        <v>0</v>
      </c>
      <c r="AB8" s="6">
        <v>0</v>
      </c>
      <c r="AC8" s="6">
        <v>0</v>
      </c>
      <c r="AD8" s="6">
        <v>0</v>
      </c>
      <c r="AE8" s="20">
        <v>0</v>
      </c>
      <c r="AF8" s="20">
        <v>0</v>
      </c>
      <c r="AG8" s="20">
        <v>0</v>
      </c>
      <c r="AH8" s="20">
        <v>0</v>
      </c>
      <c r="AI8" s="20">
        <v>0</v>
      </c>
      <c r="AJ8" s="20">
        <v>0</v>
      </c>
      <c r="AK8" s="20">
        <v>0</v>
      </c>
      <c r="AL8" s="20">
        <v>0</v>
      </c>
      <c r="AM8" s="20">
        <v>0</v>
      </c>
      <c r="AN8" s="20">
        <v>0</v>
      </c>
      <c r="AO8" s="20">
        <v>0</v>
      </c>
      <c r="AP8" s="20">
        <v>0</v>
      </c>
      <c r="AQ8" s="20">
        <v>5</v>
      </c>
      <c r="AR8" s="20">
        <v>5</v>
      </c>
      <c r="AS8" s="67">
        <f>AR8/$BF$8</f>
        <v>0.2</v>
      </c>
      <c r="AT8" s="20">
        <v>0</v>
      </c>
      <c r="AU8" s="20">
        <v>0</v>
      </c>
      <c r="AV8" s="67">
        <f>AU8/$BF$8</f>
        <v>0</v>
      </c>
      <c r="AW8" s="20">
        <v>5</v>
      </c>
      <c r="AX8" s="20">
        <v>5</v>
      </c>
      <c r="AY8" s="67">
        <f>AX8/$BF$8</f>
        <v>0.2</v>
      </c>
      <c r="AZ8" s="20">
        <v>0</v>
      </c>
      <c r="BA8" s="20">
        <v>8</v>
      </c>
      <c r="BB8" s="67">
        <f>BA8/$BF$8</f>
        <v>0.32</v>
      </c>
      <c r="BC8" s="20">
        <v>15</v>
      </c>
      <c r="BD8" s="20">
        <v>7</v>
      </c>
      <c r="BE8" s="67">
        <f>BD8/$BF$8</f>
        <v>0.28000000000000003</v>
      </c>
      <c r="BF8" s="17">
        <v>25</v>
      </c>
      <c r="BG8" s="17">
        <f>SUM(W8,Z8,AC8,AF8,AI8,AL8,AO8,AR8,AU8,AX8,BA8,BD8)</f>
        <v>25</v>
      </c>
      <c r="BH8" s="6">
        <v>25</v>
      </c>
      <c r="BI8" s="50">
        <v>0.2</v>
      </c>
      <c r="BJ8" s="72" t="s">
        <v>524</v>
      </c>
      <c r="BK8" s="118" t="s">
        <v>615</v>
      </c>
      <c r="BL8" s="118" t="s">
        <v>807</v>
      </c>
      <c r="BM8" s="118" t="s">
        <v>808</v>
      </c>
      <c r="BN8" s="249" t="s">
        <v>830</v>
      </c>
      <c r="BO8" s="52"/>
      <c r="BP8" s="52"/>
      <c r="BQ8" s="52"/>
    </row>
    <row r="9" spans="1:209" s="56" customFormat="1" ht="163.5" customHeight="1" x14ac:dyDescent="0.25">
      <c r="A9" s="55">
        <v>2</v>
      </c>
      <c r="B9" s="69" t="s">
        <v>47</v>
      </c>
      <c r="C9" s="21" t="s">
        <v>48</v>
      </c>
      <c r="D9" s="6" t="s">
        <v>804</v>
      </c>
      <c r="E9" s="6" t="s">
        <v>49</v>
      </c>
      <c r="F9" s="6" t="s">
        <v>50</v>
      </c>
      <c r="G9" s="6" t="s">
        <v>51</v>
      </c>
      <c r="H9" s="6" t="s">
        <v>809</v>
      </c>
      <c r="I9" s="70">
        <v>0.15</v>
      </c>
      <c r="J9" s="6" t="s">
        <v>53</v>
      </c>
      <c r="K9" s="6" t="s">
        <v>56</v>
      </c>
      <c r="L9" s="6" t="s">
        <v>57</v>
      </c>
      <c r="M9" s="6" t="s">
        <v>58</v>
      </c>
      <c r="N9" s="6">
        <v>0</v>
      </c>
      <c r="O9" s="6">
        <v>48</v>
      </c>
      <c r="P9" s="6">
        <v>48</v>
      </c>
      <c r="Q9" s="6" t="s">
        <v>544</v>
      </c>
      <c r="R9" s="6" t="s">
        <v>59</v>
      </c>
      <c r="S9" s="14">
        <v>44562</v>
      </c>
      <c r="T9" s="14">
        <v>44926</v>
      </c>
      <c r="U9" s="6" t="s">
        <v>507</v>
      </c>
      <c r="V9" s="6">
        <v>4</v>
      </c>
      <c r="W9" s="6">
        <v>4</v>
      </c>
      <c r="X9" s="70">
        <f>+W9/BF9</f>
        <v>8.3333333333333329E-2</v>
      </c>
      <c r="Y9" s="6">
        <v>4</v>
      </c>
      <c r="Z9" s="6">
        <v>4</v>
      </c>
      <c r="AA9" s="70">
        <f>+Z9/BF9</f>
        <v>8.3333333333333329E-2</v>
      </c>
      <c r="AB9" s="6">
        <v>4</v>
      </c>
      <c r="AC9" s="6">
        <v>4</v>
      </c>
      <c r="AD9" s="70">
        <f>+AC9/$BF9</f>
        <v>8.3333333333333329E-2</v>
      </c>
      <c r="AE9" s="20">
        <v>4</v>
      </c>
      <c r="AF9" s="20">
        <v>4</v>
      </c>
      <c r="AG9" s="70">
        <f>+AF9/$BF9</f>
        <v>8.3333333333333329E-2</v>
      </c>
      <c r="AH9" s="20">
        <v>4</v>
      </c>
      <c r="AI9" s="20">
        <v>4</v>
      </c>
      <c r="AJ9" s="70">
        <f>+AI9/$BF9</f>
        <v>8.3333333333333329E-2</v>
      </c>
      <c r="AK9" s="20">
        <v>4</v>
      </c>
      <c r="AL9" s="20">
        <v>4</v>
      </c>
      <c r="AM9" s="70">
        <f>+AL9/$BF9</f>
        <v>8.3333333333333329E-2</v>
      </c>
      <c r="AN9" s="20">
        <v>4</v>
      </c>
      <c r="AO9" s="20">
        <v>4</v>
      </c>
      <c r="AP9" s="67">
        <f>AO9/$BF$9</f>
        <v>8.3333333333333329E-2</v>
      </c>
      <c r="AQ9" s="20">
        <v>4</v>
      </c>
      <c r="AR9" s="20">
        <v>4</v>
      </c>
      <c r="AS9" s="67">
        <f>AR9/$BF$9</f>
        <v>8.3333333333333329E-2</v>
      </c>
      <c r="AT9" s="20">
        <v>4</v>
      </c>
      <c r="AU9" s="20">
        <v>4</v>
      </c>
      <c r="AV9" s="67">
        <f>AU9/$BF$9</f>
        <v>8.3333333333333329E-2</v>
      </c>
      <c r="AW9" s="20">
        <v>4</v>
      </c>
      <c r="AX9" s="20">
        <v>4</v>
      </c>
      <c r="AY9" s="67">
        <f>AX9/$BF$9</f>
        <v>8.3333333333333329E-2</v>
      </c>
      <c r="AZ9" s="20">
        <v>4</v>
      </c>
      <c r="BA9" s="20">
        <v>4</v>
      </c>
      <c r="BB9" s="67">
        <f>BA9/$BF$9</f>
        <v>8.3333333333333329E-2</v>
      </c>
      <c r="BC9" s="20">
        <v>4</v>
      </c>
      <c r="BD9" s="20">
        <v>4</v>
      </c>
      <c r="BE9" s="67">
        <f>BD9/$BF$9</f>
        <v>8.3333333333333329E-2</v>
      </c>
      <c r="BF9" s="17">
        <f t="shared" ref="BF9:BG10" si="0">SUM(V9,Y9,AB9,AE9,AH9,AK9,AN9,AQ9,AT9,AW9,AZ9,BC9)</f>
        <v>48</v>
      </c>
      <c r="BG9" s="17">
        <f t="shared" si="0"/>
        <v>48</v>
      </c>
      <c r="BH9" s="6">
        <v>48</v>
      </c>
      <c r="BI9" s="50">
        <f t="shared" ref="BI9:BI10" si="1">+BH9*I9/100%</f>
        <v>7.1999999999999993</v>
      </c>
      <c r="BJ9" s="72" t="s">
        <v>525</v>
      </c>
      <c r="BK9" s="72" t="s">
        <v>614</v>
      </c>
      <c r="BL9" s="118" t="s">
        <v>680</v>
      </c>
      <c r="BM9" s="118" t="s">
        <v>717</v>
      </c>
      <c r="BN9" s="249" t="s">
        <v>831</v>
      </c>
      <c r="BO9" s="52"/>
      <c r="BP9" s="52"/>
      <c r="BQ9" s="52"/>
    </row>
    <row r="10" spans="1:209" s="56" customFormat="1" ht="158.25" customHeight="1" x14ac:dyDescent="0.25">
      <c r="A10" s="55">
        <v>3</v>
      </c>
      <c r="B10" s="69" t="s">
        <v>47</v>
      </c>
      <c r="C10" s="21" t="s">
        <v>48</v>
      </c>
      <c r="D10" s="6" t="s">
        <v>804</v>
      </c>
      <c r="E10" s="6" t="s">
        <v>49</v>
      </c>
      <c r="F10" s="6" t="s">
        <v>50</v>
      </c>
      <c r="G10" s="6" t="s">
        <v>51</v>
      </c>
      <c r="H10" s="6" t="s">
        <v>810</v>
      </c>
      <c r="I10" s="70">
        <v>0.15</v>
      </c>
      <c r="J10" s="6" t="s">
        <v>53</v>
      </c>
      <c r="K10" s="6" t="s">
        <v>60</v>
      </c>
      <c r="L10" s="6" t="s">
        <v>61</v>
      </c>
      <c r="M10" s="6" t="s">
        <v>811</v>
      </c>
      <c r="N10" s="6">
        <v>0</v>
      </c>
      <c r="O10" s="6">
        <v>29</v>
      </c>
      <c r="P10" s="6">
        <v>29</v>
      </c>
      <c r="Q10" s="6" t="s">
        <v>544</v>
      </c>
      <c r="R10" s="6" t="s">
        <v>59</v>
      </c>
      <c r="S10" s="14">
        <v>44562</v>
      </c>
      <c r="T10" s="14">
        <v>44926</v>
      </c>
      <c r="U10" s="6" t="s">
        <v>507</v>
      </c>
      <c r="V10" s="6">
        <v>4</v>
      </c>
      <c r="W10" s="6">
        <v>4</v>
      </c>
      <c r="X10" s="70">
        <f>+W10/BF10</f>
        <v>0.13793103448275862</v>
      </c>
      <c r="Y10" s="6">
        <v>2</v>
      </c>
      <c r="Z10" s="6">
        <v>2</v>
      </c>
      <c r="AA10" s="70">
        <f>+Z10/BF10</f>
        <v>6.8965517241379309E-2</v>
      </c>
      <c r="AB10" s="6">
        <v>2</v>
      </c>
      <c r="AC10" s="6">
        <v>2</v>
      </c>
      <c r="AD10" s="70">
        <f>+AC10/$BF10</f>
        <v>6.8965517241379309E-2</v>
      </c>
      <c r="AE10" s="20">
        <v>3</v>
      </c>
      <c r="AF10" s="20">
        <v>3</v>
      </c>
      <c r="AG10" s="70">
        <f>+AF10/$BF10</f>
        <v>0.10344827586206896</v>
      </c>
      <c r="AH10" s="20">
        <v>2</v>
      </c>
      <c r="AI10" s="20">
        <v>2</v>
      </c>
      <c r="AJ10" s="70">
        <f>+AI10/$BF10</f>
        <v>6.8965517241379309E-2</v>
      </c>
      <c r="AK10" s="20">
        <v>2</v>
      </c>
      <c r="AL10" s="20">
        <v>2</v>
      </c>
      <c r="AM10" s="70">
        <f>+AL10/$BF10</f>
        <v>6.8965517241379309E-2</v>
      </c>
      <c r="AN10" s="20">
        <v>3</v>
      </c>
      <c r="AO10" s="20">
        <v>3</v>
      </c>
      <c r="AP10" s="70">
        <f>+AO10/$BF10</f>
        <v>0.10344827586206896</v>
      </c>
      <c r="AQ10" s="20">
        <v>2</v>
      </c>
      <c r="AR10" s="20">
        <v>2</v>
      </c>
      <c r="AS10" s="70">
        <f>+AR10/$BF10</f>
        <v>6.8965517241379309E-2</v>
      </c>
      <c r="AT10" s="20">
        <v>2</v>
      </c>
      <c r="AU10" s="20">
        <v>2</v>
      </c>
      <c r="AV10" s="70">
        <f>+AU10/$BF10</f>
        <v>6.8965517241379309E-2</v>
      </c>
      <c r="AW10" s="20">
        <v>3</v>
      </c>
      <c r="AX10" s="20">
        <v>3</v>
      </c>
      <c r="AY10" s="70">
        <f>+AX10/$BF10</f>
        <v>0.10344827586206896</v>
      </c>
      <c r="AZ10" s="20">
        <v>2</v>
      </c>
      <c r="BA10" s="20">
        <v>2</v>
      </c>
      <c r="BB10" s="70">
        <f>+BA10/$BF10</f>
        <v>6.8965517241379309E-2</v>
      </c>
      <c r="BC10" s="20">
        <v>2</v>
      </c>
      <c r="BD10" s="20">
        <v>2</v>
      </c>
      <c r="BE10" s="70">
        <f>+BD10/$BF10</f>
        <v>6.8965517241379309E-2</v>
      </c>
      <c r="BF10" s="17">
        <f t="shared" si="0"/>
        <v>29</v>
      </c>
      <c r="BG10" s="17">
        <f t="shared" si="0"/>
        <v>29</v>
      </c>
      <c r="BH10" s="6">
        <v>29</v>
      </c>
      <c r="BI10" s="50">
        <f t="shared" si="1"/>
        <v>4.3499999999999996</v>
      </c>
      <c r="BJ10" s="72" t="s">
        <v>812</v>
      </c>
      <c r="BK10" s="72" t="s">
        <v>813</v>
      </c>
      <c r="BL10" s="118" t="s">
        <v>814</v>
      </c>
      <c r="BM10" s="118" t="s">
        <v>815</v>
      </c>
      <c r="BN10" s="249" t="s">
        <v>832</v>
      </c>
      <c r="BO10" s="52"/>
      <c r="BP10" s="52"/>
      <c r="BQ10" s="52"/>
    </row>
    <row r="11" spans="1:209" s="38" customFormat="1" ht="171" customHeight="1" x14ac:dyDescent="0.25">
      <c r="A11" s="125">
        <v>4</v>
      </c>
      <c r="B11" s="163" t="s">
        <v>47</v>
      </c>
      <c r="C11" s="164" t="s">
        <v>48</v>
      </c>
      <c r="D11" s="165" t="s">
        <v>804</v>
      </c>
      <c r="E11" s="165" t="s">
        <v>49</v>
      </c>
      <c r="F11" s="165" t="s">
        <v>50</v>
      </c>
      <c r="G11" s="165" t="s">
        <v>62</v>
      </c>
      <c r="H11" s="165" t="s">
        <v>816</v>
      </c>
      <c r="I11" s="166">
        <v>0.1</v>
      </c>
      <c r="J11" s="165" t="s">
        <v>53</v>
      </c>
      <c r="K11" s="165" t="s">
        <v>63</v>
      </c>
      <c r="L11" s="165" t="s">
        <v>64</v>
      </c>
      <c r="M11" s="165" t="s">
        <v>65</v>
      </c>
      <c r="N11" s="165">
        <v>4</v>
      </c>
      <c r="O11" s="165">
        <v>4</v>
      </c>
      <c r="P11" s="167">
        <v>1</v>
      </c>
      <c r="Q11" s="165" t="s">
        <v>44</v>
      </c>
      <c r="R11" s="165" t="s">
        <v>55</v>
      </c>
      <c r="S11" s="168">
        <v>44593</v>
      </c>
      <c r="T11" s="168">
        <v>44926</v>
      </c>
      <c r="U11" s="165" t="s">
        <v>507</v>
      </c>
      <c r="V11" s="165">
        <v>0</v>
      </c>
      <c r="W11" s="165">
        <v>0</v>
      </c>
      <c r="X11" s="166">
        <f t="shared" ref="X11:X16" si="2">+W11/BF11</f>
        <v>0</v>
      </c>
      <c r="Y11" s="165">
        <v>0</v>
      </c>
      <c r="Z11" s="165">
        <v>0</v>
      </c>
      <c r="AA11" s="166">
        <f t="shared" ref="AA11:AA16" si="3">+Z11/BF11</f>
        <v>0</v>
      </c>
      <c r="AB11" s="167">
        <v>0.25</v>
      </c>
      <c r="AC11" s="165">
        <v>0</v>
      </c>
      <c r="AD11" s="166">
        <f t="shared" ref="AD11:AD16" si="4">+AC11/BF11</f>
        <v>0</v>
      </c>
      <c r="AE11" s="169">
        <v>0</v>
      </c>
      <c r="AF11" s="167">
        <v>0.25</v>
      </c>
      <c r="AG11" s="166">
        <f>+AF11/$BF11</f>
        <v>2.5000000000000001E-3</v>
      </c>
      <c r="AH11" s="169">
        <v>0</v>
      </c>
      <c r="AI11" s="169">
        <v>0</v>
      </c>
      <c r="AJ11" s="169">
        <v>0</v>
      </c>
      <c r="AK11" s="170">
        <v>0.25</v>
      </c>
      <c r="AL11" s="167">
        <v>0.25</v>
      </c>
      <c r="AM11" s="166">
        <f>+AL11/$BF11</f>
        <v>2.5000000000000001E-3</v>
      </c>
      <c r="AN11" s="169">
        <v>0</v>
      </c>
      <c r="AO11" s="169">
        <v>0</v>
      </c>
      <c r="AP11" s="169"/>
      <c r="AQ11" s="169">
        <v>0</v>
      </c>
      <c r="AR11" s="169">
        <v>0</v>
      </c>
      <c r="AS11" s="169"/>
      <c r="AT11" s="170">
        <v>0.25</v>
      </c>
      <c r="AU11" s="169"/>
      <c r="AV11" s="169"/>
      <c r="AW11" s="169">
        <v>0</v>
      </c>
      <c r="AX11" s="169"/>
      <c r="AY11" s="169"/>
      <c r="AZ11" s="169">
        <v>0</v>
      </c>
      <c r="BA11" s="169"/>
      <c r="BB11" s="169"/>
      <c r="BC11" s="170">
        <v>0.25</v>
      </c>
      <c r="BD11" s="169"/>
      <c r="BE11" s="169"/>
      <c r="BF11" s="241">
        <v>100</v>
      </c>
      <c r="BG11" s="242">
        <v>100</v>
      </c>
      <c r="BH11" s="167">
        <v>1</v>
      </c>
      <c r="BI11" s="171">
        <v>0.1</v>
      </c>
      <c r="BJ11" s="172" t="s">
        <v>526</v>
      </c>
      <c r="BK11" s="173" t="s">
        <v>616</v>
      </c>
      <c r="BL11" s="173" t="s">
        <v>817</v>
      </c>
      <c r="BM11" s="118" t="s">
        <v>818</v>
      </c>
      <c r="BN11" s="249" t="s">
        <v>833</v>
      </c>
      <c r="BO11" s="52"/>
      <c r="BP11" s="52"/>
      <c r="BQ11" s="52"/>
    </row>
    <row r="12" spans="1:209" s="38" customFormat="1" ht="198.75" customHeight="1" x14ac:dyDescent="0.25">
      <c r="A12" s="125">
        <v>5</v>
      </c>
      <c r="B12" s="69" t="s">
        <v>47</v>
      </c>
      <c r="C12" s="21" t="s">
        <v>48</v>
      </c>
      <c r="D12" s="6" t="s">
        <v>804</v>
      </c>
      <c r="E12" s="6" t="s">
        <v>49</v>
      </c>
      <c r="F12" s="6" t="s">
        <v>50</v>
      </c>
      <c r="G12" s="6" t="s">
        <v>502</v>
      </c>
      <c r="H12" s="6" t="s">
        <v>503</v>
      </c>
      <c r="I12" s="70">
        <v>0.1</v>
      </c>
      <c r="J12" s="6" t="s">
        <v>53</v>
      </c>
      <c r="K12" s="6" t="s">
        <v>504</v>
      </c>
      <c r="L12" s="6" t="s">
        <v>505</v>
      </c>
      <c r="M12" s="6" t="s">
        <v>506</v>
      </c>
      <c r="N12" s="6">
        <v>0</v>
      </c>
      <c r="O12" s="6">
        <v>4</v>
      </c>
      <c r="P12" s="6">
        <v>4</v>
      </c>
      <c r="Q12" s="6" t="s">
        <v>544</v>
      </c>
      <c r="R12" s="6" t="s">
        <v>130</v>
      </c>
      <c r="S12" s="14">
        <v>44562</v>
      </c>
      <c r="T12" s="14">
        <v>44926</v>
      </c>
      <c r="U12" s="6" t="s">
        <v>507</v>
      </c>
      <c r="V12" s="6">
        <v>0</v>
      </c>
      <c r="W12" s="6">
        <v>0</v>
      </c>
      <c r="X12" s="70">
        <f t="shared" si="2"/>
        <v>0</v>
      </c>
      <c r="Y12" s="6">
        <v>0</v>
      </c>
      <c r="Z12" s="6">
        <v>0</v>
      </c>
      <c r="AA12" s="70">
        <f t="shared" si="3"/>
        <v>0</v>
      </c>
      <c r="AB12" s="127">
        <v>1</v>
      </c>
      <c r="AC12" s="6">
        <v>1</v>
      </c>
      <c r="AD12" s="70">
        <f t="shared" si="4"/>
        <v>0.25</v>
      </c>
      <c r="AE12" s="20">
        <v>0</v>
      </c>
      <c r="AF12" s="20">
        <v>0</v>
      </c>
      <c r="AG12" s="20" t="s">
        <v>508</v>
      </c>
      <c r="AH12" s="20" t="s">
        <v>508</v>
      </c>
      <c r="AI12" s="20" t="s">
        <v>508</v>
      </c>
      <c r="AJ12" s="20" t="s">
        <v>508</v>
      </c>
      <c r="AK12" s="127">
        <v>1</v>
      </c>
      <c r="AL12" s="20">
        <v>1</v>
      </c>
      <c r="AM12" s="67">
        <v>0.25</v>
      </c>
      <c r="AN12" s="20" t="s">
        <v>508</v>
      </c>
      <c r="AO12" s="20" t="s">
        <v>508</v>
      </c>
      <c r="AP12" s="20" t="s">
        <v>508</v>
      </c>
      <c r="AQ12" s="20" t="s">
        <v>508</v>
      </c>
      <c r="AR12" s="20" t="s">
        <v>508</v>
      </c>
      <c r="AS12" s="20" t="s">
        <v>508</v>
      </c>
      <c r="AT12" s="127">
        <v>1</v>
      </c>
      <c r="AU12" s="20">
        <v>1</v>
      </c>
      <c r="AV12" s="67">
        <v>0.25</v>
      </c>
      <c r="AW12" s="20" t="s">
        <v>508</v>
      </c>
      <c r="AX12" s="20" t="s">
        <v>508</v>
      </c>
      <c r="AY12" s="20" t="s">
        <v>508</v>
      </c>
      <c r="AZ12" s="20" t="s">
        <v>508</v>
      </c>
      <c r="BA12" s="20" t="s">
        <v>508</v>
      </c>
      <c r="BB12" s="20" t="s">
        <v>508</v>
      </c>
      <c r="BC12" s="126">
        <v>0.25</v>
      </c>
      <c r="BD12" s="20">
        <v>1</v>
      </c>
      <c r="BE12" s="20">
        <v>1</v>
      </c>
      <c r="BF12" s="107">
        <v>4</v>
      </c>
      <c r="BG12" s="17">
        <v>4</v>
      </c>
      <c r="BH12" s="6">
        <v>4</v>
      </c>
      <c r="BI12" s="50">
        <v>0.1</v>
      </c>
      <c r="BJ12" s="72" t="s">
        <v>819</v>
      </c>
      <c r="BK12" s="118" t="s">
        <v>618</v>
      </c>
      <c r="BL12" s="117" t="s">
        <v>684</v>
      </c>
      <c r="BM12" s="118" t="s">
        <v>715</v>
      </c>
      <c r="BN12" s="249" t="s">
        <v>834</v>
      </c>
      <c r="BO12" s="52"/>
      <c r="BP12" s="52"/>
      <c r="BQ12" s="52"/>
    </row>
    <row r="13" spans="1:209" s="38" customFormat="1" ht="200.25" customHeight="1" x14ac:dyDescent="0.25">
      <c r="A13" s="125">
        <v>6</v>
      </c>
      <c r="B13" s="69" t="s">
        <v>47</v>
      </c>
      <c r="C13" s="21" t="s">
        <v>48</v>
      </c>
      <c r="D13" s="6" t="s">
        <v>804</v>
      </c>
      <c r="E13" s="6" t="s">
        <v>49</v>
      </c>
      <c r="F13" s="6" t="s">
        <v>50</v>
      </c>
      <c r="G13" s="142" t="s">
        <v>502</v>
      </c>
      <c r="H13" s="133" t="s">
        <v>820</v>
      </c>
      <c r="I13" s="70">
        <v>0.1</v>
      </c>
      <c r="J13" s="6" t="s">
        <v>53</v>
      </c>
      <c r="K13" s="133" t="s">
        <v>509</v>
      </c>
      <c r="L13" s="133" t="s">
        <v>510</v>
      </c>
      <c r="M13" s="132" t="s">
        <v>511</v>
      </c>
      <c r="N13" s="143">
        <v>2725</v>
      </c>
      <c r="O13" s="143">
        <v>2725</v>
      </c>
      <c r="P13" s="144">
        <v>1</v>
      </c>
      <c r="Q13" s="133" t="s">
        <v>44</v>
      </c>
      <c r="R13" s="133" t="s">
        <v>130</v>
      </c>
      <c r="S13" s="145">
        <v>44562</v>
      </c>
      <c r="T13" s="145">
        <v>44926</v>
      </c>
      <c r="U13" s="6" t="s">
        <v>507</v>
      </c>
      <c r="V13" s="13">
        <v>0</v>
      </c>
      <c r="W13" s="146">
        <v>0</v>
      </c>
      <c r="X13" s="70">
        <f t="shared" si="2"/>
        <v>0</v>
      </c>
      <c r="Y13" s="146">
        <v>0</v>
      </c>
      <c r="Z13" s="146">
        <v>0</v>
      </c>
      <c r="AA13" s="70">
        <f t="shared" si="3"/>
        <v>0</v>
      </c>
      <c r="AB13" s="147">
        <v>186</v>
      </c>
      <c r="AC13" s="147">
        <v>599</v>
      </c>
      <c r="AD13" s="148">
        <f>AC13/$BF$13</f>
        <v>0.98682042833607908</v>
      </c>
      <c r="AE13" s="126">
        <v>0</v>
      </c>
      <c r="AF13" s="148">
        <v>0</v>
      </c>
      <c r="AG13" s="148">
        <v>0</v>
      </c>
      <c r="AH13" s="126">
        <v>0</v>
      </c>
      <c r="AI13" s="148">
        <v>0</v>
      </c>
      <c r="AJ13" s="148">
        <v>0</v>
      </c>
      <c r="AK13" s="147">
        <v>202</v>
      </c>
      <c r="AL13" s="147">
        <v>912</v>
      </c>
      <c r="AM13" s="148">
        <f>AL13/$BF$13</f>
        <v>1.5024711696869852</v>
      </c>
      <c r="AN13" s="126">
        <v>0</v>
      </c>
      <c r="AO13" s="148">
        <v>0</v>
      </c>
      <c r="AP13" s="148">
        <v>0</v>
      </c>
      <c r="AQ13" s="126">
        <v>0</v>
      </c>
      <c r="AR13" s="148">
        <v>0</v>
      </c>
      <c r="AS13" s="148">
        <v>0</v>
      </c>
      <c r="AT13" s="151">
        <v>113</v>
      </c>
      <c r="AU13" s="151">
        <v>506</v>
      </c>
      <c r="AV13" s="148">
        <f>AU13/$BF$13</f>
        <v>0.83360790774299831</v>
      </c>
      <c r="AW13" s="126">
        <v>0</v>
      </c>
      <c r="AX13" s="148">
        <v>0</v>
      </c>
      <c r="AY13" s="148">
        <v>0</v>
      </c>
      <c r="AZ13" s="126">
        <v>0</v>
      </c>
      <c r="BA13" s="148">
        <v>0</v>
      </c>
      <c r="BB13" s="148">
        <v>0</v>
      </c>
      <c r="BC13" s="151">
        <v>106</v>
      </c>
      <c r="BD13" s="151">
        <v>708</v>
      </c>
      <c r="BE13" s="148">
        <v>0</v>
      </c>
      <c r="BF13" s="17">
        <f>AB13+AK13+AT13+BC13</f>
        <v>607</v>
      </c>
      <c r="BG13" s="229">
        <f>SUM(BD13,AU13,AL13,AC13)</f>
        <v>2725</v>
      </c>
      <c r="BH13" s="144">
        <v>1</v>
      </c>
      <c r="BI13" s="50">
        <v>0.1</v>
      </c>
      <c r="BJ13" s="72" t="s">
        <v>523</v>
      </c>
      <c r="BK13" s="117" t="s">
        <v>619</v>
      </c>
      <c r="BL13" s="117" t="s">
        <v>685</v>
      </c>
      <c r="BM13" s="118" t="s">
        <v>716</v>
      </c>
      <c r="BN13" s="249" t="s">
        <v>835</v>
      </c>
      <c r="BO13" s="52"/>
      <c r="BP13" s="52"/>
      <c r="BQ13" s="52"/>
    </row>
    <row r="14" spans="1:209" s="38" customFormat="1" ht="173.25" customHeight="1" x14ac:dyDescent="0.25">
      <c r="A14" s="128">
        <v>7</v>
      </c>
      <c r="B14" s="69" t="s">
        <v>47</v>
      </c>
      <c r="C14" s="129" t="s">
        <v>528</v>
      </c>
      <c r="D14" s="6" t="s">
        <v>804</v>
      </c>
      <c r="E14" s="6" t="s">
        <v>49</v>
      </c>
      <c r="F14" s="6" t="s">
        <v>50</v>
      </c>
      <c r="G14" s="129" t="s">
        <v>821</v>
      </c>
      <c r="H14" s="16" t="s">
        <v>512</v>
      </c>
      <c r="I14" s="13">
        <v>0.05</v>
      </c>
      <c r="J14" s="6" t="s">
        <v>53</v>
      </c>
      <c r="K14" s="16" t="s">
        <v>513</v>
      </c>
      <c r="L14" s="16" t="s">
        <v>514</v>
      </c>
      <c r="M14" s="16" t="s">
        <v>515</v>
      </c>
      <c r="N14" s="6">
        <v>0</v>
      </c>
      <c r="O14" s="6">
        <v>1</v>
      </c>
      <c r="P14" s="6">
        <v>1</v>
      </c>
      <c r="Q14" s="6" t="s">
        <v>544</v>
      </c>
      <c r="R14" s="6" t="s">
        <v>163</v>
      </c>
      <c r="S14" s="14">
        <v>44563</v>
      </c>
      <c r="T14" s="14">
        <v>44926</v>
      </c>
      <c r="U14" s="6" t="s">
        <v>507</v>
      </c>
      <c r="V14" s="16"/>
      <c r="W14" s="16"/>
      <c r="X14" s="70">
        <f t="shared" si="2"/>
        <v>0</v>
      </c>
      <c r="Y14" s="16"/>
      <c r="Z14" s="16"/>
      <c r="AA14" s="70">
        <f t="shared" si="3"/>
        <v>0</v>
      </c>
      <c r="AB14" s="16"/>
      <c r="AC14" s="16"/>
      <c r="AD14" s="70">
        <f t="shared" si="4"/>
        <v>0</v>
      </c>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v>100</v>
      </c>
      <c r="BD14" s="39">
        <v>100</v>
      </c>
      <c r="BE14" s="39"/>
      <c r="BF14" s="17">
        <f>SUM(V14,Y14,AB14,AE14,AH14,AK14,AN14,AQ14,AT14,AW14,AZ14,BC14)</f>
        <v>100</v>
      </c>
      <c r="BG14" s="17">
        <f>SUM(W14,Z14,AC14,AF14,AI14,AL14,AO14,AR14,AU14,AX14,BA14,BD14)</f>
        <v>100</v>
      </c>
      <c r="BH14" s="6">
        <v>1</v>
      </c>
      <c r="BI14" s="85">
        <v>0.05</v>
      </c>
      <c r="BJ14" s="162" t="s">
        <v>682</v>
      </c>
      <c r="BK14" s="162" t="s">
        <v>682</v>
      </c>
      <c r="BL14" s="162" t="s">
        <v>682</v>
      </c>
      <c r="BM14" s="238" t="s">
        <v>822</v>
      </c>
      <c r="BN14" s="238" t="s">
        <v>822</v>
      </c>
      <c r="BO14" s="52"/>
      <c r="BP14" s="52"/>
      <c r="BQ14" s="52"/>
    </row>
    <row r="15" spans="1:209" s="38" customFormat="1" ht="409.5" customHeight="1" x14ac:dyDescent="0.25">
      <c r="A15" s="128">
        <v>7.1</v>
      </c>
      <c r="B15" s="69" t="s">
        <v>47</v>
      </c>
      <c r="C15" s="129" t="s">
        <v>528</v>
      </c>
      <c r="D15" s="6" t="s">
        <v>804</v>
      </c>
      <c r="E15" s="6" t="s">
        <v>49</v>
      </c>
      <c r="F15" s="6" t="s">
        <v>50</v>
      </c>
      <c r="G15" s="129" t="s">
        <v>821</v>
      </c>
      <c r="H15" s="16" t="s">
        <v>516</v>
      </c>
      <c r="I15" s="13">
        <v>0.05</v>
      </c>
      <c r="J15" s="6" t="s">
        <v>53</v>
      </c>
      <c r="K15" s="16" t="s">
        <v>517</v>
      </c>
      <c r="L15" s="16" t="s">
        <v>518</v>
      </c>
      <c r="M15" s="16" t="s">
        <v>519</v>
      </c>
      <c r="N15" s="6">
        <v>127</v>
      </c>
      <c r="O15" s="6">
        <v>127</v>
      </c>
      <c r="P15" s="13">
        <v>1</v>
      </c>
      <c r="Q15" s="6" t="s">
        <v>44</v>
      </c>
      <c r="R15" s="6" t="s">
        <v>130</v>
      </c>
      <c r="S15" s="14">
        <v>44563</v>
      </c>
      <c r="T15" s="14">
        <v>44926</v>
      </c>
      <c r="U15" s="6" t="s">
        <v>507</v>
      </c>
      <c r="V15" s="16">
        <v>0</v>
      </c>
      <c r="W15" s="16">
        <v>0</v>
      </c>
      <c r="X15" s="70">
        <f t="shared" si="2"/>
        <v>0</v>
      </c>
      <c r="Y15" s="16">
        <v>0</v>
      </c>
      <c r="Z15" s="16">
        <v>0</v>
      </c>
      <c r="AA15" s="70">
        <f t="shared" si="3"/>
        <v>0</v>
      </c>
      <c r="AB15" s="16">
        <v>22</v>
      </c>
      <c r="AC15" s="16">
        <v>23</v>
      </c>
      <c r="AD15" s="70">
        <f>AC15/$BF$15</f>
        <v>0.18110236220472442</v>
      </c>
      <c r="AE15" s="39">
        <v>0</v>
      </c>
      <c r="AF15" s="39">
        <v>0</v>
      </c>
      <c r="AG15" s="39">
        <v>0</v>
      </c>
      <c r="AH15" s="39">
        <v>0</v>
      </c>
      <c r="AI15" s="39">
        <v>0</v>
      </c>
      <c r="AJ15" s="39">
        <v>0</v>
      </c>
      <c r="AK15" s="39">
        <v>29</v>
      </c>
      <c r="AL15" s="39">
        <v>29</v>
      </c>
      <c r="AM15" s="70">
        <f>AL15/$BF$15</f>
        <v>0.2283464566929134</v>
      </c>
      <c r="AN15" s="39">
        <v>0</v>
      </c>
      <c r="AO15" s="39">
        <v>0</v>
      </c>
      <c r="AP15" s="39">
        <v>0</v>
      </c>
      <c r="AQ15" s="39">
        <v>0</v>
      </c>
      <c r="AR15" s="39">
        <v>0</v>
      </c>
      <c r="AS15" s="39">
        <v>0</v>
      </c>
      <c r="AT15" s="39">
        <v>38</v>
      </c>
      <c r="AU15" s="39">
        <v>38</v>
      </c>
      <c r="AV15" s="70">
        <f>AU15/$BF$15</f>
        <v>0.29921259842519687</v>
      </c>
      <c r="AW15" s="39"/>
      <c r="AX15" s="149"/>
      <c r="AY15" s="39"/>
      <c r="AZ15" s="39"/>
      <c r="BA15" s="149"/>
      <c r="BB15" s="39"/>
      <c r="BC15" s="39">
        <v>38</v>
      </c>
      <c r="BD15" s="39">
        <v>36</v>
      </c>
      <c r="BE15" s="39"/>
      <c r="BF15" s="17">
        <f>SUM(V15,Y15,AB15,AE15,AH15,AK15,AN15,AQ15,AT15,AW15,AZ15,BC15)</f>
        <v>127</v>
      </c>
      <c r="BG15" s="17">
        <f>SUM(W15,Z15,AC15,AF15,AI15,AL15,AO15,AR15,AU15,AX15,BA15,BD15)</f>
        <v>126</v>
      </c>
      <c r="BH15" s="13">
        <v>1</v>
      </c>
      <c r="BI15" s="85">
        <v>0.05</v>
      </c>
      <c r="BJ15" s="184" t="s">
        <v>520</v>
      </c>
      <c r="BK15" s="118" t="s">
        <v>617</v>
      </c>
      <c r="BL15" s="118" t="s">
        <v>823</v>
      </c>
      <c r="BM15" s="194" t="s">
        <v>714</v>
      </c>
      <c r="BN15" s="249" t="s">
        <v>836</v>
      </c>
      <c r="BO15" s="52"/>
      <c r="BP15" s="52"/>
      <c r="BQ15" s="52"/>
    </row>
    <row r="16" spans="1:209" s="38" customFormat="1" ht="300" customHeight="1" x14ac:dyDescent="0.25">
      <c r="A16" s="130"/>
      <c r="B16" s="69" t="s">
        <v>47</v>
      </c>
      <c r="C16" s="131" t="s">
        <v>535</v>
      </c>
      <c r="D16" s="6" t="s">
        <v>804</v>
      </c>
      <c r="E16" s="6" t="s">
        <v>49</v>
      </c>
      <c r="F16" s="6" t="s">
        <v>50</v>
      </c>
      <c r="G16" s="129" t="s">
        <v>536</v>
      </c>
      <c r="H16" s="129" t="s">
        <v>824</v>
      </c>
      <c r="I16" s="132">
        <v>0.1</v>
      </c>
      <c r="J16" s="6" t="s">
        <v>53</v>
      </c>
      <c r="K16" s="129" t="s">
        <v>537</v>
      </c>
      <c r="L16" s="129" t="s">
        <v>538</v>
      </c>
      <c r="M16" s="129" t="s">
        <v>554</v>
      </c>
      <c r="N16" s="133">
        <v>3</v>
      </c>
      <c r="O16" s="133">
        <v>3</v>
      </c>
      <c r="P16" s="132">
        <v>1</v>
      </c>
      <c r="Q16" s="6" t="s">
        <v>44</v>
      </c>
      <c r="R16" s="133" t="s">
        <v>539</v>
      </c>
      <c r="S16" s="14">
        <v>44563</v>
      </c>
      <c r="T16" s="14">
        <v>44926</v>
      </c>
      <c r="U16" s="6" t="s">
        <v>507</v>
      </c>
      <c r="V16" s="129">
        <v>0</v>
      </c>
      <c r="W16" s="129">
        <v>0</v>
      </c>
      <c r="X16" s="70">
        <f t="shared" si="2"/>
        <v>0</v>
      </c>
      <c r="Y16" s="129">
        <v>0</v>
      </c>
      <c r="Z16" s="129">
        <v>0</v>
      </c>
      <c r="AA16" s="70">
        <f t="shared" si="3"/>
        <v>0</v>
      </c>
      <c r="AB16" s="129">
        <v>0</v>
      </c>
      <c r="AC16" s="129">
        <v>0</v>
      </c>
      <c r="AD16" s="70">
        <f t="shared" si="4"/>
        <v>0</v>
      </c>
      <c r="AE16" s="134">
        <v>1</v>
      </c>
      <c r="AF16" s="134">
        <v>1</v>
      </c>
      <c r="AG16" s="70">
        <f>+(0.333333333333333)</f>
        <v>0.33333333333333298</v>
      </c>
      <c r="AH16" s="135">
        <v>0</v>
      </c>
      <c r="AI16" s="135">
        <v>0</v>
      </c>
      <c r="AJ16" s="70">
        <v>0</v>
      </c>
      <c r="AK16" s="135">
        <v>0</v>
      </c>
      <c r="AL16" s="135">
        <v>0</v>
      </c>
      <c r="AM16" s="136">
        <v>0</v>
      </c>
      <c r="AN16" s="135">
        <v>0</v>
      </c>
      <c r="AO16" s="135">
        <v>0</v>
      </c>
      <c r="AP16" s="136">
        <v>0</v>
      </c>
      <c r="AQ16" s="135">
        <v>1</v>
      </c>
      <c r="AR16" s="135">
        <v>1</v>
      </c>
      <c r="AS16" s="70">
        <f>+(0.666666666666667)</f>
        <v>0.66666666666666696</v>
      </c>
      <c r="AT16" s="135">
        <v>0</v>
      </c>
      <c r="AU16" s="135">
        <v>0</v>
      </c>
      <c r="AV16" s="195">
        <v>0</v>
      </c>
      <c r="AW16" s="135">
        <v>0</v>
      </c>
      <c r="AX16" s="135">
        <v>0</v>
      </c>
      <c r="AY16" s="195">
        <v>0</v>
      </c>
      <c r="AZ16" s="135">
        <v>0</v>
      </c>
      <c r="BA16" s="135">
        <v>0</v>
      </c>
      <c r="BB16" s="195">
        <v>0</v>
      </c>
      <c r="BC16" s="135">
        <v>1</v>
      </c>
      <c r="BD16" s="135">
        <v>1</v>
      </c>
      <c r="BE16" s="195">
        <v>1</v>
      </c>
      <c r="BF16" s="137">
        <v>3</v>
      </c>
      <c r="BG16" s="137">
        <f>+W16+Z16+AC16+AF16+AI16+AL16+AO16+AR16+AU16+AX16+BA16+BD16</f>
        <v>3</v>
      </c>
      <c r="BH16" s="132">
        <v>1</v>
      </c>
      <c r="BI16" s="230">
        <v>0.1</v>
      </c>
      <c r="BJ16" s="138" t="s">
        <v>550</v>
      </c>
      <c r="BK16" s="139" t="s">
        <v>825</v>
      </c>
      <c r="BL16" s="161" t="s">
        <v>681</v>
      </c>
      <c r="BM16" s="196" t="s">
        <v>826</v>
      </c>
      <c r="BN16" s="249" t="s">
        <v>827</v>
      </c>
      <c r="BO16" s="52"/>
      <c r="BP16" s="52"/>
      <c r="BQ16" s="52"/>
    </row>
    <row r="17" spans="1:69" s="40" customFormat="1" ht="42" customHeight="1" thickBot="1" x14ac:dyDescent="0.3">
      <c r="A17" s="68"/>
      <c r="B17" s="57" t="s">
        <v>99</v>
      </c>
      <c r="C17" s="42"/>
      <c r="D17" s="43"/>
      <c r="E17" s="43"/>
      <c r="F17" s="43"/>
      <c r="G17" s="43"/>
      <c r="H17" s="43"/>
      <c r="I17" s="3">
        <f>SUM(I8:I16)</f>
        <v>1</v>
      </c>
      <c r="J17" s="43"/>
      <c r="K17" s="43"/>
      <c r="L17" s="43"/>
      <c r="M17" s="43"/>
      <c r="N17" s="43"/>
      <c r="O17" s="43"/>
      <c r="P17" s="43"/>
      <c r="Q17" s="43"/>
      <c r="R17" s="43"/>
      <c r="S17" s="43"/>
      <c r="T17" s="43"/>
      <c r="U17" s="43"/>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74">
        <f>AVERAGE(BH8:BH16)</f>
        <v>12.333333333333334</v>
      </c>
      <c r="BI17" s="74">
        <v>1</v>
      </c>
      <c r="BJ17" s="45"/>
      <c r="BK17" s="45"/>
      <c r="BL17" s="45"/>
      <c r="BM17" s="46"/>
      <c r="BN17" s="59"/>
      <c r="BO17" s="59"/>
      <c r="BP17" s="59"/>
      <c r="BQ17" s="59"/>
    </row>
    <row r="36" spans="1:209" x14ac:dyDescent="0.4">
      <c r="O36" s="243"/>
    </row>
    <row r="39" spans="1:209" s="52" customFormat="1" x14ac:dyDescent="0.25">
      <c r="A39" s="55"/>
      <c r="B39" s="60"/>
      <c r="C39" s="60"/>
      <c r="D39" s="60"/>
      <c r="E39" s="60"/>
      <c r="F39" s="60"/>
      <c r="G39" s="60"/>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row>
    <row r="40" spans="1:209" s="52" customFormat="1" x14ac:dyDescent="0.25">
      <c r="A40" s="55"/>
      <c r="B40" s="60"/>
      <c r="C40" s="60"/>
      <c r="D40" s="60"/>
      <c r="E40" s="60"/>
      <c r="F40" s="60"/>
      <c r="G40" s="60"/>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row>
    <row r="41" spans="1:209" s="52" customFormat="1" x14ac:dyDescent="0.25">
      <c r="A41" s="55"/>
      <c r="B41" s="60"/>
      <c r="C41" s="60"/>
      <c r="D41" s="60"/>
      <c r="E41" s="60"/>
      <c r="F41" s="60"/>
      <c r="G41" s="60"/>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c r="GV41" s="28"/>
      <c r="GW41" s="28"/>
      <c r="GX41" s="28"/>
      <c r="GY41" s="28"/>
      <c r="GZ41" s="28"/>
      <c r="HA41" s="28"/>
    </row>
    <row r="42" spans="1:209" s="52" customFormat="1" x14ac:dyDescent="0.25">
      <c r="A42" s="55"/>
      <c r="B42" s="60"/>
      <c r="C42" s="60"/>
      <c r="D42" s="60"/>
      <c r="E42" s="60"/>
      <c r="F42" s="60"/>
      <c r="G42" s="60"/>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row>
    <row r="43" spans="1:209" s="52" customFormat="1" x14ac:dyDescent="0.25">
      <c r="A43" s="55"/>
      <c r="B43" s="60"/>
      <c r="C43" s="60"/>
      <c r="D43" s="60"/>
      <c r="E43" s="60"/>
      <c r="F43" s="60"/>
      <c r="G43" s="60"/>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c r="GL43" s="28"/>
      <c r="GM43" s="28"/>
      <c r="GN43" s="28"/>
      <c r="GO43" s="28"/>
      <c r="GP43" s="28"/>
      <c r="GQ43" s="28"/>
      <c r="GR43" s="28"/>
      <c r="GS43" s="28"/>
      <c r="GT43" s="28"/>
      <c r="GU43" s="28"/>
      <c r="GV43" s="28"/>
      <c r="GW43" s="28"/>
      <c r="GX43" s="28"/>
      <c r="GY43" s="28"/>
      <c r="GZ43" s="28"/>
      <c r="HA43" s="28"/>
    </row>
    <row r="44" spans="1:209" s="52" customFormat="1" x14ac:dyDescent="0.25">
      <c r="A44" s="55"/>
      <c r="B44" s="60"/>
      <c r="C44" s="60"/>
      <c r="D44" s="60"/>
      <c r="E44" s="60"/>
      <c r="F44" s="60"/>
      <c r="G44" s="60"/>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row>
    <row r="45" spans="1:209" s="52" customFormat="1" x14ac:dyDescent="0.25">
      <c r="A45" s="55"/>
      <c r="B45" s="60"/>
      <c r="C45" s="60"/>
      <c r="D45" s="60"/>
      <c r="E45" s="60"/>
      <c r="F45" s="60"/>
      <c r="G45" s="60"/>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c r="GU45" s="28"/>
      <c r="GV45" s="28"/>
      <c r="GW45" s="28"/>
      <c r="GX45" s="28"/>
      <c r="GY45" s="28"/>
      <c r="GZ45" s="28"/>
      <c r="HA45" s="28"/>
    </row>
    <row r="46" spans="1:209" s="52" customFormat="1" x14ac:dyDescent="0.25">
      <c r="A46" s="55"/>
      <c r="B46" s="60"/>
      <c r="C46" s="60"/>
      <c r="D46" s="60"/>
      <c r="E46" s="60"/>
      <c r="F46" s="60"/>
      <c r="G46" s="60"/>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row>
    <row r="47" spans="1:209" s="52" customFormat="1" x14ac:dyDescent="0.25">
      <c r="A47" s="55"/>
      <c r="B47" s="60"/>
      <c r="C47" s="60"/>
      <c r="D47" s="60"/>
      <c r="E47" s="60"/>
      <c r="F47" s="60"/>
      <c r="G47" s="60"/>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row>
    <row r="48" spans="1:209" s="52" customFormat="1" x14ac:dyDescent="0.25">
      <c r="A48" s="55"/>
      <c r="B48" s="60"/>
      <c r="C48" s="60"/>
      <c r="D48" s="60"/>
      <c r="E48" s="60"/>
      <c r="F48" s="60"/>
      <c r="G48" s="60"/>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row>
    <row r="49" spans="1:209" s="52" customFormat="1" x14ac:dyDescent="0.25">
      <c r="A49" s="55"/>
      <c r="B49" s="60"/>
      <c r="C49" s="60"/>
      <c r="D49" s="60"/>
      <c r="E49" s="60"/>
      <c r="F49" s="60"/>
      <c r="G49" s="60"/>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c r="GP49" s="28"/>
      <c r="GQ49" s="28"/>
      <c r="GR49" s="28"/>
      <c r="GS49" s="28"/>
      <c r="GT49" s="28"/>
      <c r="GU49" s="28"/>
      <c r="GV49" s="28"/>
      <c r="GW49" s="28"/>
      <c r="GX49" s="28"/>
      <c r="GY49" s="28"/>
      <c r="GZ49" s="28"/>
      <c r="HA49" s="28"/>
    </row>
    <row r="50" spans="1:209" s="52" customFormat="1" x14ac:dyDescent="0.25">
      <c r="A50" s="55"/>
      <c r="B50" s="60"/>
      <c r="C50" s="60"/>
      <c r="D50" s="60"/>
      <c r="E50" s="60"/>
      <c r="F50" s="60"/>
      <c r="G50" s="60"/>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c r="GH50" s="28"/>
      <c r="GI50" s="28"/>
      <c r="GJ50" s="28"/>
      <c r="GK50" s="28"/>
      <c r="GL50" s="28"/>
      <c r="GM50" s="28"/>
      <c r="GN50" s="28"/>
      <c r="GO50" s="28"/>
      <c r="GP50" s="28"/>
      <c r="GQ50" s="28"/>
      <c r="GR50" s="28"/>
      <c r="GS50" s="28"/>
      <c r="GT50" s="28"/>
      <c r="GU50" s="28"/>
      <c r="GV50" s="28"/>
      <c r="GW50" s="28"/>
      <c r="GX50" s="28"/>
      <c r="GY50" s="28"/>
      <c r="GZ50" s="28"/>
      <c r="HA50" s="28"/>
    </row>
    <row r="51" spans="1:209" s="52" customFormat="1" x14ac:dyDescent="0.25">
      <c r="A51" s="55"/>
      <c r="B51" s="60"/>
      <c r="C51" s="60"/>
      <c r="D51" s="60"/>
      <c r="E51" s="60"/>
      <c r="F51" s="60"/>
      <c r="G51" s="60"/>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c r="GL51" s="28"/>
      <c r="GM51" s="28"/>
      <c r="GN51" s="28"/>
      <c r="GO51" s="28"/>
      <c r="GP51" s="28"/>
      <c r="GQ51" s="28"/>
      <c r="GR51" s="28"/>
      <c r="GS51" s="28"/>
      <c r="GT51" s="28"/>
      <c r="GU51" s="28"/>
      <c r="GV51" s="28"/>
      <c r="GW51" s="28"/>
      <c r="GX51" s="28"/>
      <c r="GY51" s="28"/>
      <c r="GZ51" s="28"/>
      <c r="HA51" s="28"/>
    </row>
    <row r="52" spans="1:209" s="52" customFormat="1" x14ac:dyDescent="0.25">
      <c r="A52" s="55"/>
      <c r="B52" s="60"/>
      <c r="C52" s="60"/>
      <c r="D52" s="60"/>
      <c r="E52" s="60"/>
      <c r="F52" s="60"/>
      <c r="G52" s="60"/>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row>
    <row r="53" spans="1:209" s="52" customFormat="1" x14ac:dyDescent="0.25">
      <c r="A53" s="55"/>
      <c r="B53" s="60"/>
      <c r="C53" s="60"/>
      <c r="D53" s="60"/>
      <c r="E53" s="60"/>
      <c r="F53" s="60"/>
      <c r="G53" s="60"/>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c r="GN53" s="28"/>
      <c r="GO53" s="28"/>
      <c r="GP53" s="28"/>
      <c r="GQ53" s="28"/>
      <c r="GR53" s="28"/>
      <c r="GS53" s="28"/>
      <c r="GT53" s="28"/>
      <c r="GU53" s="28"/>
      <c r="GV53" s="28"/>
      <c r="GW53" s="28"/>
      <c r="GX53" s="28"/>
      <c r="GY53" s="28"/>
      <c r="GZ53" s="28"/>
      <c r="HA53" s="28"/>
    </row>
    <row r="54" spans="1:209" s="52" customFormat="1" x14ac:dyDescent="0.25">
      <c r="A54" s="55"/>
      <c r="B54" s="60"/>
      <c r="C54" s="60"/>
      <c r="D54" s="60"/>
      <c r="E54" s="60"/>
      <c r="F54" s="60"/>
      <c r="G54" s="60"/>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c r="GH54" s="28"/>
      <c r="GI54" s="28"/>
      <c r="GJ54" s="28"/>
      <c r="GK54" s="28"/>
      <c r="GL54" s="28"/>
      <c r="GM54" s="28"/>
      <c r="GN54" s="28"/>
      <c r="GO54" s="28"/>
      <c r="GP54" s="28"/>
      <c r="GQ54" s="28"/>
      <c r="GR54" s="28"/>
      <c r="GS54" s="28"/>
      <c r="GT54" s="28"/>
      <c r="GU54" s="28"/>
      <c r="GV54" s="28"/>
      <c r="GW54" s="28"/>
      <c r="GX54" s="28"/>
      <c r="GY54" s="28"/>
      <c r="GZ54" s="28"/>
      <c r="HA54" s="28"/>
    </row>
    <row r="71" spans="1:209" s="52" customFormat="1" x14ac:dyDescent="0.25">
      <c r="A71" s="55"/>
      <c r="B71" s="60"/>
      <c r="C71" s="60"/>
      <c r="E71" s="60"/>
      <c r="F71" s="60"/>
      <c r="G71" s="60"/>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28"/>
      <c r="DY71" s="28"/>
      <c r="DZ71" s="28"/>
      <c r="EA71" s="28"/>
      <c r="EB71" s="28"/>
      <c r="EC71" s="28"/>
      <c r="ED71" s="28"/>
      <c r="EE71" s="28"/>
      <c r="EF71" s="28"/>
      <c r="EG71" s="28"/>
      <c r="EH71" s="28"/>
      <c r="EI71" s="28"/>
      <c r="EJ71" s="28"/>
      <c r="EK71" s="28"/>
      <c r="EL71" s="28"/>
      <c r="EM71" s="28"/>
      <c r="EN71" s="28"/>
      <c r="EO71" s="28"/>
      <c r="EP71" s="28"/>
      <c r="EQ71" s="28"/>
      <c r="ER71" s="28"/>
      <c r="ES71" s="28"/>
      <c r="ET71" s="28"/>
      <c r="EU71" s="28"/>
      <c r="EV71" s="28"/>
      <c r="EW71" s="28"/>
      <c r="EX71" s="28"/>
      <c r="EY71" s="28"/>
      <c r="EZ71" s="28"/>
      <c r="FA71" s="28"/>
      <c r="FB71" s="28"/>
      <c r="FC71" s="28"/>
      <c r="FD71" s="28"/>
      <c r="FE71" s="28"/>
      <c r="FF71" s="28"/>
      <c r="FG71" s="28"/>
      <c r="FH71" s="28"/>
      <c r="FI71" s="28"/>
      <c r="FJ71" s="28"/>
      <c r="FK71" s="28"/>
      <c r="FL71" s="28"/>
      <c r="FM71" s="28"/>
      <c r="FN71" s="28"/>
      <c r="FO71" s="28"/>
      <c r="FP71" s="28"/>
      <c r="FQ71" s="28"/>
      <c r="FR71" s="28"/>
      <c r="FS71" s="28"/>
      <c r="FT71" s="28"/>
      <c r="FU71" s="28"/>
      <c r="FV71" s="28"/>
      <c r="FW71" s="28"/>
      <c r="FX71" s="28"/>
      <c r="FY71" s="28"/>
      <c r="FZ71" s="28"/>
      <c r="GA71" s="28"/>
      <c r="GB71" s="28"/>
      <c r="GC71" s="28"/>
      <c r="GD71" s="28"/>
      <c r="GE71" s="28"/>
      <c r="GF71" s="28"/>
      <c r="GG71" s="28"/>
      <c r="GH71" s="28"/>
      <c r="GI71" s="28"/>
      <c r="GJ71" s="28"/>
      <c r="GK71" s="28"/>
      <c r="GL71" s="28"/>
      <c r="GM71" s="28"/>
      <c r="GN71" s="28"/>
      <c r="GO71" s="28"/>
      <c r="GP71" s="28"/>
      <c r="GQ71" s="28"/>
      <c r="GR71" s="28"/>
      <c r="GS71" s="28"/>
      <c r="GT71" s="28"/>
      <c r="GU71" s="28"/>
      <c r="GV71" s="28"/>
      <c r="GW71" s="28"/>
      <c r="GX71" s="28"/>
      <c r="GY71" s="28"/>
      <c r="GZ71" s="28"/>
      <c r="HA71" s="28"/>
    </row>
    <row r="92" spans="1:209" s="52" customFormat="1" x14ac:dyDescent="0.25">
      <c r="A92" s="55"/>
      <c r="B92" s="60"/>
      <c r="C92" s="60"/>
      <c r="D92" s="60"/>
      <c r="E92" s="60"/>
      <c r="F92" s="60"/>
      <c r="G92" s="60"/>
      <c r="BR92" s="28"/>
      <c r="BS92" s="28"/>
      <c r="BT92" s="28"/>
      <c r="BU92" s="28"/>
      <c r="BV92" s="28"/>
      <c r="BW92" s="28"/>
      <c r="BX92" s="28"/>
      <c r="BY92" s="28"/>
      <c r="BZ92" s="28"/>
      <c r="CA92" s="28"/>
      <c r="CB92" s="28"/>
      <c r="CC92" s="28"/>
      <c r="CD92" s="28"/>
      <c r="CE92" s="28"/>
      <c r="CF92" s="28"/>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28"/>
      <c r="DY92" s="28"/>
      <c r="DZ92" s="28"/>
      <c r="EA92" s="28"/>
      <c r="EB92" s="28"/>
      <c r="EC92" s="28"/>
      <c r="ED92" s="28"/>
      <c r="EE92" s="28"/>
      <c r="EF92" s="28"/>
      <c r="EG92" s="28"/>
      <c r="EH92" s="28"/>
      <c r="EI92" s="28"/>
      <c r="EJ92" s="28"/>
      <c r="EK92" s="28"/>
      <c r="EL92" s="28"/>
      <c r="EM92" s="28"/>
      <c r="EN92" s="28"/>
      <c r="EO92" s="28"/>
      <c r="EP92" s="28"/>
      <c r="EQ92" s="28"/>
      <c r="ER92" s="28"/>
      <c r="ES92" s="28"/>
      <c r="ET92" s="28"/>
      <c r="EU92" s="28"/>
      <c r="EV92" s="28"/>
      <c r="EW92" s="28"/>
      <c r="EX92" s="28"/>
      <c r="EY92" s="28"/>
      <c r="EZ92" s="28"/>
      <c r="FA92" s="28"/>
      <c r="FB92" s="28"/>
      <c r="FC92" s="28"/>
      <c r="FD92" s="28"/>
      <c r="FE92" s="28"/>
      <c r="FF92" s="28"/>
      <c r="FG92" s="28"/>
      <c r="FH92" s="28"/>
      <c r="FI92" s="28"/>
      <c r="FJ92" s="28"/>
      <c r="FK92" s="28"/>
      <c r="FL92" s="28"/>
      <c r="FM92" s="28"/>
      <c r="FN92" s="28"/>
      <c r="FO92" s="28"/>
      <c r="FP92" s="28"/>
      <c r="FQ92" s="28"/>
      <c r="FR92" s="28"/>
      <c r="FS92" s="28"/>
      <c r="FT92" s="28"/>
      <c r="FU92" s="28"/>
      <c r="FV92" s="28"/>
      <c r="FW92" s="28"/>
      <c r="FX92" s="28"/>
      <c r="FY92" s="28"/>
      <c r="FZ92" s="28"/>
      <c r="GA92" s="28"/>
      <c r="GB92" s="28"/>
      <c r="GC92" s="28"/>
      <c r="GD92" s="28"/>
      <c r="GE92" s="28"/>
      <c r="GF92" s="28"/>
      <c r="GG92" s="28"/>
      <c r="GH92" s="28"/>
      <c r="GI92" s="28"/>
      <c r="GJ92" s="28"/>
      <c r="GK92" s="28"/>
      <c r="GL92" s="28"/>
      <c r="GM92" s="28"/>
      <c r="GN92" s="28"/>
      <c r="GO92" s="28"/>
      <c r="GP92" s="28"/>
      <c r="GQ92" s="28"/>
      <c r="GR92" s="28"/>
      <c r="GS92" s="28"/>
      <c r="GT92" s="28"/>
      <c r="GU92" s="28"/>
      <c r="GV92" s="28"/>
      <c r="GW92" s="28"/>
      <c r="GX92" s="28"/>
      <c r="GY92" s="28"/>
      <c r="GZ92" s="28"/>
      <c r="HA92" s="28"/>
    </row>
    <row r="94" spans="1:209" s="52" customFormat="1" x14ac:dyDescent="0.25">
      <c r="A94" s="55"/>
      <c r="B94" s="60"/>
      <c r="C94" s="60"/>
      <c r="D94" s="60"/>
      <c r="E94" s="60"/>
      <c r="F94" s="60"/>
      <c r="G94" s="60"/>
      <c r="BR94" s="28"/>
      <c r="BS94" s="28"/>
      <c r="BT94" s="28"/>
      <c r="BU94" s="28"/>
      <c r="BV94" s="28"/>
      <c r="BW94" s="28"/>
      <c r="BX94" s="28"/>
      <c r="BY94" s="28"/>
      <c r="BZ94" s="28"/>
      <c r="CA94" s="28"/>
      <c r="CB94" s="28"/>
      <c r="CC94" s="28"/>
      <c r="CD94" s="28"/>
      <c r="CE94" s="28"/>
      <c r="CF94" s="28"/>
      <c r="CG94" s="28"/>
      <c r="CH94" s="28"/>
      <c r="CI94" s="28"/>
      <c r="CJ94" s="28"/>
      <c r="CK94" s="28"/>
      <c r="CL94" s="28"/>
      <c r="CM94" s="28"/>
      <c r="CN94" s="28"/>
      <c r="CO94" s="28"/>
      <c r="CP94" s="28"/>
      <c r="CQ94" s="28"/>
      <c r="CR94" s="28"/>
      <c r="CS94" s="28"/>
      <c r="CT94" s="28"/>
      <c r="CU94" s="28"/>
      <c r="CV94" s="28"/>
      <c r="CW94" s="28"/>
      <c r="CX94" s="28"/>
      <c r="CY94" s="28"/>
      <c r="CZ94" s="28"/>
      <c r="DA94" s="28"/>
      <c r="DB94" s="28"/>
      <c r="DC94" s="28"/>
      <c r="DD94" s="28"/>
      <c r="DE94" s="28"/>
      <c r="DF94" s="28"/>
      <c r="DG94" s="28"/>
      <c r="DH94" s="28"/>
      <c r="DI94" s="28"/>
      <c r="DJ94" s="28"/>
      <c r="DK94" s="28"/>
      <c r="DL94" s="28"/>
      <c r="DM94" s="28"/>
      <c r="DN94" s="28"/>
      <c r="DO94" s="28"/>
      <c r="DP94" s="28"/>
      <c r="DQ94" s="28"/>
      <c r="DR94" s="28"/>
      <c r="DS94" s="28"/>
      <c r="DT94" s="28"/>
      <c r="DU94" s="28"/>
      <c r="DV94" s="28"/>
      <c r="DW94" s="28"/>
      <c r="DX94" s="28"/>
      <c r="DY94" s="28"/>
      <c r="DZ94" s="28"/>
      <c r="EA94" s="28"/>
      <c r="EB94" s="28"/>
      <c r="EC94" s="28"/>
      <c r="ED94" s="28"/>
      <c r="EE94" s="28"/>
      <c r="EF94" s="28"/>
      <c r="EG94" s="28"/>
      <c r="EH94" s="28"/>
      <c r="EI94" s="28"/>
      <c r="EJ94" s="28"/>
      <c r="EK94" s="28"/>
      <c r="EL94" s="28"/>
      <c r="EM94" s="28"/>
      <c r="EN94" s="28"/>
      <c r="EO94" s="28"/>
      <c r="EP94" s="28"/>
      <c r="EQ94" s="28"/>
      <c r="ER94" s="28"/>
      <c r="ES94" s="28"/>
      <c r="ET94" s="28"/>
      <c r="EU94" s="28"/>
      <c r="EV94" s="28"/>
      <c r="EW94" s="28"/>
      <c r="EX94" s="28"/>
      <c r="EY94" s="28"/>
      <c r="EZ94" s="28"/>
      <c r="FA94" s="28"/>
      <c r="FB94" s="28"/>
      <c r="FC94" s="28"/>
      <c r="FD94" s="28"/>
      <c r="FE94" s="28"/>
      <c r="FF94" s="28"/>
      <c r="FG94" s="28"/>
      <c r="FH94" s="28"/>
      <c r="FI94" s="28"/>
      <c r="FJ94" s="28"/>
      <c r="FK94" s="28"/>
      <c r="FL94" s="28"/>
      <c r="FM94" s="28"/>
      <c r="FN94" s="28"/>
      <c r="FO94" s="28"/>
      <c r="FP94" s="28"/>
      <c r="FQ94" s="28"/>
      <c r="FR94" s="28"/>
      <c r="FS94" s="28"/>
      <c r="FT94" s="28"/>
      <c r="FU94" s="28"/>
      <c r="FV94" s="28"/>
      <c r="FW94" s="28"/>
      <c r="FX94" s="28"/>
      <c r="FY94" s="28"/>
      <c r="FZ94" s="28"/>
      <c r="GA94" s="28"/>
      <c r="GB94" s="28"/>
      <c r="GC94" s="28"/>
      <c r="GD94" s="28"/>
      <c r="GE94" s="28"/>
      <c r="GF94" s="28"/>
      <c r="GG94" s="28"/>
      <c r="GH94" s="28"/>
      <c r="GI94" s="28"/>
      <c r="GJ94" s="28"/>
      <c r="GK94" s="28"/>
      <c r="GL94" s="28"/>
      <c r="GM94" s="28"/>
      <c r="GN94" s="28"/>
      <c r="GO94" s="28"/>
      <c r="GP94" s="28"/>
      <c r="GQ94" s="28"/>
      <c r="GR94" s="28"/>
      <c r="GS94" s="28"/>
      <c r="GT94" s="28"/>
      <c r="GU94" s="28"/>
      <c r="GV94" s="28"/>
      <c r="GW94" s="28"/>
      <c r="GX94" s="28"/>
      <c r="GY94" s="28"/>
      <c r="GZ94" s="28"/>
      <c r="HA94" s="28"/>
    </row>
    <row r="95" spans="1:209" s="52" customFormat="1" x14ac:dyDescent="0.25">
      <c r="A95" s="55"/>
      <c r="B95" s="60"/>
      <c r="C95" s="60"/>
      <c r="D95" s="60"/>
      <c r="E95" s="60"/>
      <c r="F95" s="60"/>
      <c r="G95" s="60"/>
      <c r="BR95" s="28"/>
      <c r="BS95" s="28"/>
      <c r="BT95" s="28"/>
      <c r="BU95" s="28"/>
      <c r="BV95" s="28"/>
      <c r="BW95" s="28"/>
      <c r="BX95" s="28"/>
      <c r="BY95" s="28"/>
      <c r="BZ95" s="28"/>
      <c r="CA95" s="28"/>
      <c r="CB95" s="28"/>
      <c r="CC95" s="28"/>
      <c r="CD95" s="28"/>
      <c r="CE95" s="28"/>
      <c r="CF95" s="28"/>
      <c r="CG95" s="28"/>
      <c r="CH95" s="28"/>
      <c r="CI95" s="28"/>
      <c r="CJ95" s="28"/>
      <c r="CK95" s="28"/>
      <c r="CL95" s="28"/>
      <c r="CM95" s="28"/>
      <c r="CN95" s="28"/>
      <c r="CO95" s="28"/>
      <c r="CP95" s="28"/>
      <c r="CQ95" s="28"/>
      <c r="CR95" s="28"/>
      <c r="CS95" s="28"/>
      <c r="CT95" s="28"/>
      <c r="CU95" s="28"/>
      <c r="CV95" s="28"/>
      <c r="CW95" s="28"/>
      <c r="CX95" s="28"/>
      <c r="CY95" s="28"/>
      <c r="CZ95" s="28"/>
      <c r="DA95" s="28"/>
      <c r="DB95" s="28"/>
      <c r="DC95" s="28"/>
      <c r="DD95" s="28"/>
      <c r="DE95" s="28"/>
      <c r="DF95" s="28"/>
      <c r="DG95" s="28"/>
      <c r="DH95" s="28"/>
      <c r="DI95" s="28"/>
      <c r="DJ95" s="28"/>
      <c r="DK95" s="28"/>
      <c r="DL95" s="28"/>
      <c r="DM95" s="28"/>
      <c r="DN95" s="28"/>
      <c r="DO95" s="28"/>
      <c r="DP95" s="28"/>
      <c r="DQ95" s="28"/>
      <c r="DR95" s="28"/>
      <c r="DS95" s="28"/>
      <c r="DT95" s="28"/>
      <c r="DU95" s="28"/>
      <c r="DV95" s="28"/>
      <c r="DW95" s="28"/>
      <c r="DX95" s="28"/>
      <c r="DY95" s="28"/>
      <c r="DZ95" s="28"/>
      <c r="EA95" s="28"/>
      <c r="EB95" s="28"/>
      <c r="EC95" s="28"/>
      <c r="ED95" s="28"/>
      <c r="EE95" s="28"/>
      <c r="EF95" s="28"/>
      <c r="EG95" s="28"/>
      <c r="EH95" s="28"/>
      <c r="EI95" s="28"/>
      <c r="EJ95" s="28"/>
      <c r="EK95" s="28"/>
      <c r="EL95" s="28"/>
      <c r="EM95" s="28"/>
      <c r="EN95" s="28"/>
      <c r="EO95" s="28"/>
      <c r="EP95" s="28"/>
      <c r="EQ95" s="28"/>
      <c r="ER95" s="28"/>
      <c r="ES95" s="28"/>
      <c r="ET95" s="28"/>
      <c r="EU95" s="28"/>
      <c r="EV95" s="28"/>
      <c r="EW95" s="28"/>
      <c r="EX95" s="28"/>
      <c r="EY95" s="28"/>
      <c r="EZ95" s="28"/>
      <c r="FA95" s="28"/>
      <c r="FB95" s="28"/>
      <c r="FC95" s="28"/>
      <c r="FD95" s="28"/>
      <c r="FE95" s="28"/>
      <c r="FF95" s="28"/>
      <c r="FG95" s="28"/>
      <c r="FH95" s="28"/>
      <c r="FI95" s="28"/>
      <c r="FJ95" s="28"/>
      <c r="FK95" s="28"/>
      <c r="FL95" s="28"/>
      <c r="FM95" s="28"/>
      <c r="FN95" s="28"/>
      <c r="FO95" s="28"/>
      <c r="FP95" s="28"/>
      <c r="FQ95" s="28"/>
      <c r="FR95" s="28"/>
      <c r="FS95" s="28"/>
      <c r="FT95" s="28"/>
      <c r="FU95" s="28"/>
      <c r="FV95" s="28"/>
      <c r="FW95" s="28"/>
      <c r="FX95" s="28"/>
      <c r="FY95" s="28"/>
      <c r="FZ95" s="28"/>
      <c r="GA95" s="28"/>
      <c r="GB95" s="28"/>
      <c r="GC95" s="28"/>
      <c r="GD95" s="28"/>
      <c r="GE95" s="28"/>
      <c r="GF95" s="28"/>
      <c r="GG95" s="28"/>
      <c r="GH95" s="28"/>
      <c r="GI95" s="28"/>
      <c r="GJ95" s="28"/>
      <c r="GK95" s="28"/>
      <c r="GL95" s="28"/>
      <c r="GM95" s="28"/>
      <c r="GN95" s="28"/>
      <c r="GO95" s="28"/>
      <c r="GP95" s="28"/>
      <c r="GQ95" s="28"/>
      <c r="GR95" s="28"/>
      <c r="GS95" s="28"/>
      <c r="GT95" s="28"/>
      <c r="GU95" s="28"/>
      <c r="GV95" s="28"/>
      <c r="GW95" s="28"/>
      <c r="GX95" s="28"/>
      <c r="GY95" s="28"/>
      <c r="GZ95" s="28"/>
      <c r="HA95" s="28"/>
    </row>
    <row r="96" spans="1:209" s="52" customFormat="1" x14ac:dyDescent="0.25">
      <c r="A96" s="55"/>
      <c r="B96" s="60"/>
      <c r="C96" s="60"/>
      <c r="D96" s="60"/>
      <c r="E96" s="60"/>
      <c r="F96" s="60"/>
      <c r="G96" s="60"/>
      <c r="BR96" s="28"/>
      <c r="BS96" s="28"/>
      <c r="BT96" s="28"/>
      <c r="BU96" s="28"/>
      <c r="BV96" s="28"/>
      <c r="BW96" s="28"/>
      <c r="BX96" s="28"/>
      <c r="BY96" s="28"/>
      <c r="BZ96" s="28"/>
      <c r="CA96" s="28"/>
      <c r="CB96" s="28"/>
      <c r="CC96" s="28"/>
      <c r="CD96" s="28"/>
      <c r="CE96" s="28"/>
      <c r="CF96" s="28"/>
      <c r="CG96" s="28"/>
      <c r="CH96" s="28"/>
      <c r="CI96" s="28"/>
      <c r="CJ96" s="28"/>
      <c r="CK96" s="28"/>
      <c r="CL96" s="28"/>
      <c r="CM96" s="28"/>
      <c r="CN96" s="28"/>
      <c r="CO96" s="28"/>
      <c r="CP96" s="28"/>
      <c r="CQ96" s="28"/>
      <c r="CR96" s="28"/>
      <c r="CS96" s="28"/>
      <c r="CT96" s="28"/>
      <c r="CU96" s="28"/>
      <c r="CV96" s="28"/>
      <c r="CW96" s="28"/>
      <c r="CX96" s="28"/>
      <c r="CY96" s="28"/>
      <c r="CZ96" s="28"/>
      <c r="DA96" s="28"/>
      <c r="DB96" s="28"/>
      <c r="DC96" s="28"/>
      <c r="DD96" s="28"/>
      <c r="DE96" s="28"/>
      <c r="DF96" s="28"/>
      <c r="DG96" s="28"/>
      <c r="DH96" s="28"/>
      <c r="DI96" s="28"/>
      <c r="DJ96" s="28"/>
      <c r="DK96" s="28"/>
      <c r="DL96" s="28"/>
      <c r="DM96" s="28"/>
      <c r="DN96" s="28"/>
      <c r="DO96" s="28"/>
      <c r="DP96" s="28"/>
      <c r="DQ96" s="28"/>
      <c r="DR96" s="28"/>
      <c r="DS96" s="28"/>
      <c r="DT96" s="28"/>
      <c r="DU96" s="28"/>
      <c r="DV96" s="28"/>
      <c r="DW96" s="28"/>
      <c r="DX96" s="28"/>
      <c r="DY96" s="28"/>
      <c r="DZ96" s="28"/>
      <c r="EA96" s="28"/>
      <c r="EB96" s="28"/>
      <c r="EC96" s="28"/>
      <c r="ED96" s="28"/>
      <c r="EE96" s="28"/>
      <c r="EF96" s="28"/>
      <c r="EG96" s="28"/>
      <c r="EH96" s="28"/>
      <c r="EI96" s="28"/>
      <c r="EJ96" s="28"/>
      <c r="EK96" s="28"/>
      <c r="EL96" s="28"/>
      <c r="EM96" s="28"/>
      <c r="EN96" s="28"/>
      <c r="EO96" s="28"/>
      <c r="EP96" s="28"/>
      <c r="EQ96" s="28"/>
      <c r="ER96" s="28"/>
      <c r="ES96" s="28"/>
      <c r="ET96" s="28"/>
      <c r="EU96" s="28"/>
      <c r="EV96" s="28"/>
      <c r="EW96" s="28"/>
      <c r="EX96" s="28"/>
      <c r="EY96" s="28"/>
      <c r="EZ96" s="28"/>
      <c r="FA96" s="28"/>
      <c r="FB96" s="28"/>
      <c r="FC96" s="28"/>
      <c r="FD96" s="28"/>
      <c r="FE96" s="28"/>
      <c r="FF96" s="28"/>
      <c r="FG96" s="28"/>
      <c r="FH96" s="28"/>
      <c r="FI96" s="28"/>
      <c r="FJ96" s="28"/>
      <c r="FK96" s="28"/>
      <c r="FL96" s="28"/>
      <c r="FM96" s="28"/>
      <c r="FN96" s="28"/>
      <c r="FO96" s="28"/>
      <c r="FP96" s="28"/>
      <c r="FQ96" s="28"/>
      <c r="FR96" s="28"/>
      <c r="FS96" s="28"/>
      <c r="FT96" s="28"/>
      <c r="FU96" s="28"/>
      <c r="FV96" s="28"/>
      <c r="FW96" s="28"/>
      <c r="FX96" s="28"/>
      <c r="FY96" s="28"/>
      <c r="FZ96" s="28"/>
      <c r="GA96" s="28"/>
      <c r="GB96" s="28"/>
      <c r="GC96" s="28"/>
      <c r="GD96" s="28"/>
      <c r="GE96" s="28"/>
      <c r="GF96" s="28"/>
      <c r="GG96" s="28"/>
      <c r="GH96" s="28"/>
      <c r="GI96" s="28"/>
      <c r="GJ96" s="28"/>
      <c r="GK96" s="28"/>
      <c r="GL96" s="28"/>
      <c r="GM96" s="28"/>
      <c r="GN96" s="28"/>
      <c r="GO96" s="28"/>
      <c r="GP96" s="28"/>
      <c r="GQ96" s="28"/>
      <c r="GR96" s="28"/>
      <c r="GS96" s="28"/>
      <c r="GT96" s="28"/>
      <c r="GU96" s="28"/>
      <c r="GV96" s="28"/>
      <c r="GW96" s="28"/>
      <c r="GX96" s="28"/>
      <c r="GY96" s="28"/>
      <c r="GZ96" s="28"/>
      <c r="HA96" s="28"/>
    </row>
    <row r="97" spans="1:209" s="52" customFormat="1" x14ac:dyDescent="0.25">
      <c r="A97" s="55"/>
      <c r="B97" s="60"/>
      <c r="C97" s="60"/>
      <c r="D97" s="60"/>
      <c r="E97" s="60"/>
      <c r="F97" s="60"/>
      <c r="G97" s="60"/>
      <c r="BR97" s="28"/>
      <c r="BS97" s="28"/>
      <c r="BT97" s="28"/>
      <c r="BU97" s="28"/>
      <c r="BV97" s="28"/>
      <c r="BW97" s="28"/>
      <c r="BX97" s="28"/>
      <c r="BY97" s="28"/>
      <c r="BZ97" s="28"/>
      <c r="CA97" s="28"/>
      <c r="CB97" s="28"/>
      <c r="CC97" s="28"/>
      <c r="CD97" s="28"/>
      <c r="CE97" s="28"/>
      <c r="CF97" s="28"/>
      <c r="CG97" s="28"/>
      <c r="CH97" s="28"/>
      <c r="CI97" s="28"/>
      <c r="CJ97" s="28"/>
      <c r="CK97" s="28"/>
      <c r="CL97" s="28"/>
      <c r="CM97" s="28"/>
      <c r="CN97" s="28"/>
      <c r="CO97" s="28"/>
      <c r="CP97" s="28"/>
      <c r="CQ97" s="28"/>
      <c r="CR97" s="28"/>
      <c r="CS97" s="28"/>
      <c r="CT97" s="28"/>
      <c r="CU97" s="28"/>
      <c r="CV97" s="28"/>
      <c r="CW97" s="28"/>
      <c r="CX97" s="28"/>
      <c r="CY97" s="28"/>
      <c r="CZ97" s="28"/>
      <c r="DA97" s="28"/>
      <c r="DB97" s="28"/>
      <c r="DC97" s="28"/>
      <c r="DD97" s="28"/>
      <c r="DE97" s="28"/>
      <c r="DF97" s="28"/>
      <c r="DG97" s="28"/>
      <c r="DH97" s="28"/>
      <c r="DI97" s="28"/>
      <c r="DJ97" s="28"/>
      <c r="DK97" s="28"/>
      <c r="DL97" s="28"/>
      <c r="DM97" s="28"/>
      <c r="DN97" s="28"/>
      <c r="DO97" s="28"/>
      <c r="DP97" s="28"/>
      <c r="DQ97" s="28"/>
      <c r="DR97" s="28"/>
      <c r="DS97" s="28"/>
      <c r="DT97" s="28"/>
      <c r="DU97" s="28"/>
      <c r="DV97" s="28"/>
      <c r="DW97" s="28"/>
      <c r="DX97" s="28"/>
      <c r="DY97" s="28"/>
      <c r="DZ97" s="28"/>
      <c r="EA97" s="28"/>
      <c r="EB97" s="28"/>
      <c r="EC97" s="28"/>
      <c r="ED97" s="28"/>
      <c r="EE97" s="28"/>
      <c r="EF97" s="28"/>
      <c r="EG97" s="28"/>
      <c r="EH97" s="28"/>
      <c r="EI97" s="28"/>
      <c r="EJ97" s="28"/>
      <c r="EK97" s="28"/>
      <c r="EL97" s="28"/>
      <c r="EM97" s="28"/>
      <c r="EN97" s="28"/>
      <c r="EO97" s="28"/>
      <c r="EP97" s="28"/>
      <c r="EQ97" s="28"/>
      <c r="ER97" s="28"/>
      <c r="ES97" s="28"/>
      <c r="ET97" s="28"/>
      <c r="EU97" s="28"/>
      <c r="EV97" s="28"/>
      <c r="EW97" s="28"/>
      <c r="EX97" s="28"/>
      <c r="EY97" s="28"/>
      <c r="EZ97" s="28"/>
      <c r="FA97" s="28"/>
      <c r="FB97" s="28"/>
      <c r="FC97" s="28"/>
      <c r="FD97" s="28"/>
      <c r="FE97" s="28"/>
      <c r="FF97" s="28"/>
      <c r="FG97" s="28"/>
      <c r="FH97" s="28"/>
      <c r="FI97" s="28"/>
      <c r="FJ97" s="28"/>
      <c r="FK97" s="28"/>
      <c r="FL97" s="28"/>
      <c r="FM97" s="28"/>
      <c r="FN97" s="28"/>
      <c r="FO97" s="28"/>
      <c r="FP97" s="28"/>
      <c r="FQ97" s="28"/>
      <c r="FR97" s="28"/>
      <c r="FS97" s="28"/>
      <c r="FT97" s="28"/>
      <c r="FU97" s="28"/>
      <c r="FV97" s="28"/>
      <c r="FW97" s="28"/>
      <c r="FX97" s="28"/>
      <c r="FY97" s="28"/>
      <c r="FZ97" s="28"/>
      <c r="GA97" s="28"/>
      <c r="GB97" s="28"/>
      <c r="GC97" s="28"/>
      <c r="GD97" s="28"/>
      <c r="GE97" s="28"/>
      <c r="GF97" s="28"/>
      <c r="GG97" s="28"/>
      <c r="GH97" s="28"/>
      <c r="GI97" s="28"/>
      <c r="GJ97" s="28"/>
      <c r="GK97" s="28"/>
      <c r="GL97" s="28"/>
      <c r="GM97" s="28"/>
      <c r="GN97" s="28"/>
      <c r="GO97" s="28"/>
      <c r="GP97" s="28"/>
      <c r="GQ97" s="28"/>
      <c r="GR97" s="28"/>
      <c r="GS97" s="28"/>
      <c r="GT97" s="28"/>
      <c r="GU97" s="28"/>
      <c r="GV97" s="28"/>
      <c r="GW97" s="28"/>
      <c r="GX97" s="28"/>
      <c r="GY97" s="28"/>
      <c r="GZ97" s="28"/>
      <c r="HA97" s="28"/>
    </row>
    <row r="98" spans="1:209" s="52" customFormat="1" x14ac:dyDescent="0.25">
      <c r="A98" s="55"/>
      <c r="B98" s="60"/>
      <c r="C98" s="60"/>
      <c r="D98" s="60"/>
      <c r="E98" s="60"/>
      <c r="F98" s="60"/>
      <c r="G98" s="60"/>
      <c r="BR98" s="28"/>
      <c r="BS98" s="28"/>
      <c r="BT98" s="28"/>
      <c r="BU98" s="28"/>
      <c r="BV98" s="28"/>
      <c r="BW98" s="28"/>
      <c r="BX98" s="28"/>
      <c r="BY98" s="28"/>
      <c r="BZ98" s="28"/>
      <c r="CA98" s="28"/>
      <c r="CB98" s="28"/>
      <c r="CC98" s="28"/>
      <c r="CD98" s="28"/>
      <c r="CE98" s="28"/>
      <c r="CF98" s="28"/>
      <c r="CG98" s="28"/>
      <c r="CH98" s="28"/>
      <c r="CI98" s="28"/>
      <c r="CJ98" s="28"/>
      <c r="CK98" s="28"/>
      <c r="CL98" s="28"/>
      <c r="CM98" s="28"/>
      <c r="CN98" s="28"/>
      <c r="CO98" s="28"/>
      <c r="CP98" s="28"/>
      <c r="CQ98" s="28"/>
      <c r="CR98" s="28"/>
      <c r="CS98" s="28"/>
      <c r="CT98" s="28"/>
      <c r="CU98" s="28"/>
      <c r="CV98" s="28"/>
      <c r="CW98" s="28"/>
      <c r="CX98" s="28"/>
      <c r="CY98" s="28"/>
      <c r="CZ98" s="28"/>
      <c r="DA98" s="28"/>
      <c r="DB98" s="28"/>
      <c r="DC98" s="28"/>
      <c r="DD98" s="28"/>
      <c r="DE98" s="28"/>
      <c r="DF98" s="28"/>
      <c r="DG98" s="28"/>
      <c r="DH98" s="28"/>
      <c r="DI98" s="28"/>
      <c r="DJ98" s="28"/>
      <c r="DK98" s="28"/>
      <c r="DL98" s="28"/>
      <c r="DM98" s="28"/>
      <c r="DN98" s="28"/>
      <c r="DO98" s="28"/>
      <c r="DP98" s="28"/>
      <c r="DQ98" s="28"/>
      <c r="DR98" s="28"/>
      <c r="DS98" s="28"/>
      <c r="DT98" s="28"/>
      <c r="DU98" s="28"/>
      <c r="DV98" s="28"/>
      <c r="DW98" s="28"/>
      <c r="DX98" s="28"/>
      <c r="DY98" s="28"/>
      <c r="DZ98" s="28"/>
      <c r="EA98" s="28"/>
      <c r="EB98" s="28"/>
      <c r="EC98" s="28"/>
      <c r="ED98" s="28"/>
      <c r="EE98" s="28"/>
      <c r="EF98" s="28"/>
      <c r="EG98" s="28"/>
      <c r="EH98" s="28"/>
      <c r="EI98" s="28"/>
      <c r="EJ98" s="28"/>
      <c r="EK98" s="28"/>
      <c r="EL98" s="28"/>
      <c r="EM98" s="28"/>
      <c r="EN98" s="28"/>
      <c r="EO98" s="28"/>
      <c r="EP98" s="28"/>
      <c r="EQ98" s="28"/>
      <c r="ER98" s="28"/>
      <c r="ES98" s="28"/>
      <c r="ET98" s="28"/>
      <c r="EU98" s="28"/>
      <c r="EV98" s="28"/>
      <c r="EW98" s="28"/>
      <c r="EX98" s="28"/>
      <c r="EY98" s="28"/>
      <c r="EZ98" s="28"/>
      <c r="FA98" s="28"/>
      <c r="FB98" s="28"/>
      <c r="FC98" s="28"/>
      <c r="FD98" s="28"/>
      <c r="FE98" s="28"/>
      <c r="FF98" s="28"/>
      <c r="FG98" s="28"/>
      <c r="FH98" s="28"/>
      <c r="FI98" s="28"/>
      <c r="FJ98" s="28"/>
      <c r="FK98" s="28"/>
      <c r="FL98" s="28"/>
      <c r="FM98" s="28"/>
      <c r="FN98" s="28"/>
      <c r="FO98" s="28"/>
      <c r="FP98" s="28"/>
      <c r="FQ98" s="28"/>
      <c r="FR98" s="28"/>
      <c r="FS98" s="28"/>
      <c r="FT98" s="28"/>
      <c r="FU98" s="28"/>
      <c r="FV98" s="28"/>
      <c r="FW98" s="28"/>
      <c r="FX98" s="28"/>
      <c r="FY98" s="28"/>
      <c r="FZ98" s="28"/>
      <c r="GA98" s="28"/>
      <c r="GB98" s="28"/>
      <c r="GC98" s="28"/>
      <c r="GD98" s="28"/>
      <c r="GE98" s="28"/>
      <c r="GF98" s="28"/>
      <c r="GG98" s="28"/>
      <c r="GH98" s="28"/>
      <c r="GI98" s="28"/>
      <c r="GJ98" s="28"/>
      <c r="GK98" s="28"/>
      <c r="GL98" s="28"/>
      <c r="GM98" s="28"/>
      <c r="GN98" s="28"/>
      <c r="GO98" s="28"/>
      <c r="GP98" s="28"/>
      <c r="GQ98" s="28"/>
      <c r="GR98" s="28"/>
      <c r="GS98" s="28"/>
      <c r="GT98" s="28"/>
      <c r="GU98" s="28"/>
      <c r="GV98" s="28"/>
      <c r="GW98" s="28"/>
      <c r="GX98" s="28"/>
      <c r="GY98" s="28"/>
      <c r="GZ98" s="28"/>
      <c r="HA98" s="28"/>
    </row>
  </sheetData>
  <sheetProtection selectLockedCells="1"/>
  <autoFilter ref="A7:HA17" xr:uid="{00000000-0009-0000-0000-000000000000}"/>
  <mergeCells count="42">
    <mergeCell ref="B1:B3"/>
    <mergeCell ref="C1:BI3"/>
    <mergeCell ref="BJ1:BM1"/>
    <mergeCell ref="BJ2:BM2"/>
    <mergeCell ref="BJ3:BM3"/>
    <mergeCell ref="B4:BM4"/>
    <mergeCell ref="BF6:BH6"/>
    <mergeCell ref="BJ6:BM6"/>
    <mergeCell ref="B5:U5"/>
    <mergeCell ref="V5:BM5"/>
    <mergeCell ref="V6:X6"/>
    <mergeCell ref="Y6:AA6"/>
    <mergeCell ref="AB6:AD6"/>
    <mergeCell ref="AE6:AG6"/>
    <mergeCell ref="AH6:AJ6"/>
    <mergeCell ref="B6:B7"/>
    <mergeCell ref="C6:C7"/>
    <mergeCell ref="D6:D7"/>
    <mergeCell ref="E6:E7"/>
    <mergeCell ref="F6:F7"/>
    <mergeCell ref="K6:K7"/>
    <mergeCell ref="L6:L7"/>
    <mergeCell ref="G6:G7"/>
    <mergeCell ref="H6:H7"/>
    <mergeCell ref="I6:I7"/>
    <mergeCell ref="J6:J7"/>
    <mergeCell ref="M6:M7"/>
    <mergeCell ref="N6:N7"/>
    <mergeCell ref="O6:O7"/>
    <mergeCell ref="AT6:AV6"/>
    <mergeCell ref="AW6:AY6"/>
    <mergeCell ref="AZ6:BB6"/>
    <mergeCell ref="BC6:BE6"/>
    <mergeCell ref="P6:P7"/>
    <mergeCell ref="Q6:Q7"/>
    <mergeCell ref="R6:R7"/>
    <mergeCell ref="S6:S7"/>
    <mergeCell ref="T6:T7"/>
    <mergeCell ref="U6:U7"/>
    <mergeCell ref="AK6:AM6"/>
    <mergeCell ref="AN6:AP6"/>
    <mergeCell ref="AQ6:AS6"/>
  </mergeCells>
  <dataValidations count="2">
    <dataValidation type="list" allowBlank="1" showInputMessage="1" showErrorMessage="1" sqref="R17 Q11 Q13" xr:uid="{00000000-0002-0000-0000-000000000000}">
      <formula1>"MENSUAL,TRIMESTRAL,SEMESTRAL,ANUAL"</formula1>
    </dataValidation>
    <dataValidation type="list" allowBlank="1" showInputMessage="1" showErrorMessage="1" sqref="J17 H12:H13" xr:uid="{00000000-0002-0000-0000-000001000000}">
      <formula1>"EFICACIA,EFICIENCIA,EFECTIVIDAD"</formula1>
    </dataValidation>
  </dataValidations>
  <pageMargins left="0.70866141732283472" right="0.70866141732283472" top="0.74803149606299213" bottom="0.74803149606299213" header="0.31496062992125984" footer="0.31496062992125984"/>
  <pageSetup paperSize="14" scale="25"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'C:\Users\sandradem\Downloads\[208-PLA-Ft-55 PLAN DE TRABAJO E INDICADORES DE GESTIÓN POR PROCESO - 1er Trimestre PIGA.xlsx]Listas '!#REF!</xm:f>
          </x14:formula1>
          <xm:sqref>E8:E16 U17 D17 B8:B16</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499984740745262"/>
  </sheetPr>
  <dimension ref="A1:HA95"/>
  <sheetViews>
    <sheetView topLeftCell="C6" zoomScale="70" zoomScaleNormal="70" workbookViewId="0">
      <selection activeCell="K10" sqref="K10"/>
    </sheetView>
  </sheetViews>
  <sheetFormatPr baseColWidth="10" defaultColWidth="11.453125" defaultRowHeight="12.5" outlineLevelCol="1" x14ac:dyDescent="0.25"/>
  <cols>
    <col min="1" max="1" width="0" style="28" hidden="1" customWidth="1"/>
    <col min="2" max="2" width="48.1796875" style="28" customWidth="1"/>
    <col min="3" max="3" width="39.7265625" style="28" customWidth="1"/>
    <col min="4" max="5" width="20" style="28" customWidth="1"/>
    <col min="6" max="6" width="62.54296875" style="28" customWidth="1"/>
    <col min="7" max="7" width="27.54296875" style="28" customWidth="1"/>
    <col min="8" max="8" width="37" style="28" customWidth="1"/>
    <col min="9" max="9" width="18.7265625" style="28" customWidth="1"/>
    <col min="10" max="10" width="19.26953125" style="28" customWidth="1"/>
    <col min="11" max="11" width="22.1796875" style="28" customWidth="1"/>
    <col min="12" max="13" width="30.54296875" style="28" customWidth="1"/>
    <col min="14" max="14" width="19" style="28" customWidth="1"/>
    <col min="15" max="15" width="21" style="28" customWidth="1"/>
    <col min="16" max="16" width="17" style="28" customWidth="1"/>
    <col min="17" max="17" width="12" style="28" customWidth="1"/>
    <col min="18" max="18" width="18.453125" style="28" customWidth="1"/>
    <col min="19" max="19" width="15.1796875" style="28" customWidth="1"/>
    <col min="20" max="20" width="13.54296875" style="28" customWidth="1" outlineLevel="1"/>
    <col min="21" max="21" width="19.26953125" style="28" customWidth="1" outlineLevel="1"/>
    <col min="22" max="27" width="6.453125" style="28" customWidth="1" outlineLevel="1"/>
    <col min="28" max="29" width="11.1796875" style="28" customWidth="1" outlineLevel="1"/>
    <col min="30" max="30" width="7.7265625" style="28" customWidth="1" outlineLevel="1"/>
    <col min="31" max="38" width="6.453125" style="28" customWidth="1" outlineLevel="1"/>
    <col min="39" max="39" width="7.26953125" style="28" bestFit="1" customWidth="1" outlineLevel="1"/>
    <col min="40" max="57" width="6.453125" style="28" customWidth="1" outlineLevel="1"/>
    <col min="58" max="60" width="10.54296875" style="28" customWidth="1" outlineLevel="1"/>
    <col min="61" max="61" width="18.81640625" style="28" customWidth="1" outlineLevel="1"/>
    <col min="62" max="65" width="62.81640625" style="28" customWidth="1"/>
    <col min="66" max="66" width="66.453125" style="28" customWidth="1"/>
    <col min="67" max="70" width="11.453125" style="28" customWidth="1"/>
    <col min="71" max="16384" width="11.453125" style="28"/>
  </cols>
  <sheetData>
    <row r="1" spans="1:209" ht="53.25" customHeight="1" x14ac:dyDescent="0.25">
      <c r="B1" s="309"/>
      <c r="C1" s="312" t="s">
        <v>0</v>
      </c>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3"/>
      <c r="AP1" s="313"/>
      <c r="AQ1" s="313"/>
      <c r="AR1" s="313"/>
      <c r="AS1" s="313"/>
      <c r="AT1" s="313"/>
      <c r="AU1" s="313"/>
      <c r="AV1" s="313"/>
      <c r="AW1" s="313"/>
      <c r="AX1" s="313"/>
      <c r="AY1" s="313"/>
      <c r="AZ1" s="313"/>
      <c r="BA1" s="313"/>
      <c r="BB1" s="313"/>
      <c r="BC1" s="313"/>
      <c r="BD1" s="313"/>
      <c r="BE1" s="313"/>
      <c r="BF1" s="313"/>
      <c r="BG1" s="313"/>
      <c r="BH1" s="313"/>
      <c r="BI1" s="314"/>
      <c r="BJ1" s="321" t="s">
        <v>1</v>
      </c>
      <c r="BK1" s="322"/>
      <c r="BL1" s="322"/>
      <c r="BM1" s="323"/>
    </row>
    <row r="2" spans="1:209" ht="48" customHeight="1" x14ac:dyDescent="0.25">
      <c r="B2" s="310"/>
      <c r="C2" s="315"/>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316"/>
      <c r="BD2" s="316"/>
      <c r="BE2" s="316"/>
      <c r="BF2" s="316"/>
      <c r="BG2" s="316"/>
      <c r="BH2" s="316"/>
      <c r="BI2" s="317"/>
      <c r="BJ2" s="324" t="s">
        <v>2</v>
      </c>
      <c r="BK2" s="325"/>
      <c r="BL2" s="325"/>
      <c r="BM2" s="326"/>
    </row>
    <row r="3" spans="1:209" ht="53.25" customHeight="1" thickBot="1" x14ac:dyDescent="0.3">
      <c r="B3" s="311"/>
      <c r="C3" s="318"/>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319"/>
      <c r="AO3" s="319"/>
      <c r="AP3" s="319"/>
      <c r="AQ3" s="319"/>
      <c r="AR3" s="319"/>
      <c r="AS3" s="319"/>
      <c r="AT3" s="319"/>
      <c r="AU3" s="319"/>
      <c r="AV3" s="319"/>
      <c r="AW3" s="319"/>
      <c r="AX3" s="319"/>
      <c r="AY3" s="319"/>
      <c r="AZ3" s="319"/>
      <c r="BA3" s="319"/>
      <c r="BB3" s="319"/>
      <c r="BC3" s="319"/>
      <c r="BD3" s="319"/>
      <c r="BE3" s="319"/>
      <c r="BF3" s="319"/>
      <c r="BG3" s="319"/>
      <c r="BH3" s="319"/>
      <c r="BI3" s="320"/>
      <c r="BJ3" s="327" t="s">
        <v>3</v>
      </c>
      <c r="BK3" s="328"/>
      <c r="BL3" s="328"/>
      <c r="BM3" s="329"/>
    </row>
    <row r="4" spans="1:209" ht="39.75" customHeight="1" thickBot="1" x14ac:dyDescent="0.3">
      <c r="B4" s="256" t="s">
        <v>295</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8"/>
    </row>
    <row r="5" spans="1:209" ht="48.75" customHeight="1" x14ac:dyDescent="0.25">
      <c r="B5" s="260" t="s">
        <v>5</v>
      </c>
      <c r="C5" s="261"/>
      <c r="D5" s="262"/>
      <c r="E5" s="262"/>
      <c r="F5" s="262"/>
      <c r="G5" s="262"/>
      <c r="H5" s="262"/>
      <c r="I5" s="262"/>
      <c r="J5" s="262"/>
      <c r="K5" s="262"/>
      <c r="L5" s="262"/>
      <c r="M5" s="262"/>
      <c r="N5" s="262"/>
      <c r="O5" s="262"/>
      <c r="P5" s="262"/>
      <c r="Q5" s="262"/>
      <c r="R5" s="262"/>
      <c r="S5" s="262"/>
      <c r="T5" s="262"/>
      <c r="U5" s="262"/>
      <c r="V5" s="263" t="s">
        <v>6</v>
      </c>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5"/>
      <c r="BN5" s="29"/>
    </row>
    <row r="6" spans="1:209" s="33" customFormat="1" ht="36.75" customHeight="1" x14ac:dyDescent="0.25">
      <c r="A6" s="88"/>
      <c r="B6" s="362" t="s">
        <v>7</v>
      </c>
      <c r="C6" s="357" t="s">
        <v>8</v>
      </c>
      <c r="D6" s="360" t="s">
        <v>9</v>
      </c>
      <c r="E6" s="360" t="s">
        <v>10</v>
      </c>
      <c r="F6" s="360" t="s">
        <v>11</v>
      </c>
      <c r="G6" s="360" t="s">
        <v>165</v>
      </c>
      <c r="H6" s="360" t="s">
        <v>13</v>
      </c>
      <c r="I6" s="360" t="s">
        <v>14</v>
      </c>
      <c r="J6" s="360" t="s">
        <v>15</v>
      </c>
      <c r="K6" s="360" t="s">
        <v>16</v>
      </c>
      <c r="L6" s="360" t="s">
        <v>17</v>
      </c>
      <c r="M6" s="360" t="s">
        <v>18</v>
      </c>
      <c r="N6" s="360" t="s">
        <v>19</v>
      </c>
      <c r="O6" s="360" t="s">
        <v>20</v>
      </c>
      <c r="P6" s="360" t="s">
        <v>21</v>
      </c>
      <c r="Q6" s="360" t="s">
        <v>22</v>
      </c>
      <c r="R6" s="360" t="s">
        <v>23</v>
      </c>
      <c r="S6" s="360" t="s">
        <v>24</v>
      </c>
      <c r="T6" s="360" t="s">
        <v>25</v>
      </c>
      <c r="U6" s="360" t="s">
        <v>26</v>
      </c>
      <c r="V6" s="253" t="s">
        <v>27</v>
      </c>
      <c r="W6" s="253"/>
      <c r="X6" s="253"/>
      <c r="Y6" s="253" t="s">
        <v>28</v>
      </c>
      <c r="Z6" s="253"/>
      <c r="AA6" s="253"/>
      <c r="AB6" s="253" t="s">
        <v>29</v>
      </c>
      <c r="AC6" s="253"/>
      <c r="AD6" s="253"/>
      <c r="AE6" s="253" t="s">
        <v>30</v>
      </c>
      <c r="AF6" s="253"/>
      <c r="AG6" s="253"/>
      <c r="AH6" s="253" t="s">
        <v>31</v>
      </c>
      <c r="AI6" s="253"/>
      <c r="AJ6" s="253"/>
      <c r="AK6" s="253" t="s">
        <v>32</v>
      </c>
      <c r="AL6" s="253"/>
      <c r="AM6" s="253"/>
      <c r="AN6" s="253" t="s">
        <v>33</v>
      </c>
      <c r="AO6" s="253"/>
      <c r="AP6" s="253"/>
      <c r="AQ6" s="253" t="s">
        <v>34</v>
      </c>
      <c r="AR6" s="253"/>
      <c r="AS6" s="253"/>
      <c r="AT6" s="253" t="s">
        <v>35</v>
      </c>
      <c r="AU6" s="253"/>
      <c r="AV6" s="253"/>
      <c r="AW6" s="253" t="s">
        <v>36</v>
      </c>
      <c r="AX6" s="253"/>
      <c r="AY6" s="253"/>
      <c r="AZ6" s="253" t="s">
        <v>37</v>
      </c>
      <c r="BA6" s="253"/>
      <c r="BB6" s="253"/>
      <c r="BC6" s="253" t="s">
        <v>38</v>
      </c>
      <c r="BD6" s="253"/>
      <c r="BE6" s="253"/>
      <c r="BF6" s="253" t="s">
        <v>39</v>
      </c>
      <c r="BG6" s="253"/>
      <c r="BH6" s="253"/>
      <c r="BI6" s="19" t="s">
        <v>40</v>
      </c>
      <c r="BJ6" s="253" t="s">
        <v>41</v>
      </c>
      <c r="BK6" s="253"/>
      <c r="BL6" s="253"/>
      <c r="BM6" s="259"/>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2"/>
    </row>
    <row r="7" spans="1:209" s="34" customFormat="1" ht="36.75" customHeight="1" x14ac:dyDescent="0.25">
      <c r="B7" s="363"/>
      <c r="C7" s="358"/>
      <c r="D7" s="361"/>
      <c r="E7" s="361"/>
      <c r="F7" s="361"/>
      <c r="G7" s="361"/>
      <c r="H7" s="361"/>
      <c r="I7" s="361"/>
      <c r="J7" s="361"/>
      <c r="K7" s="361"/>
      <c r="L7" s="361"/>
      <c r="M7" s="361"/>
      <c r="N7" s="361"/>
      <c r="O7" s="361"/>
      <c r="P7" s="361"/>
      <c r="Q7" s="361"/>
      <c r="R7" s="361"/>
      <c r="S7" s="361"/>
      <c r="T7" s="361"/>
      <c r="U7" s="361"/>
      <c r="V7" s="19" t="s">
        <v>42</v>
      </c>
      <c r="W7" s="19" t="s">
        <v>43</v>
      </c>
      <c r="X7" s="19" t="s">
        <v>44</v>
      </c>
      <c r="Y7" s="19" t="s">
        <v>42</v>
      </c>
      <c r="Z7" s="19" t="s">
        <v>43</v>
      </c>
      <c r="AA7" s="19" t="s">
        <v>44</v>
      </c>
      <c r="AB7" s="19" t="s">
        <v>42</v>
      </c>
      <c r="AC7" s="19" t="s">
        <v>43</v>
      </c>
      <c r="AD7" s="19" t="s">
        <v>44</v>
      </c>
      <c r="AE7" s="19" t="s">
        <v>42</v>
      </c>
      <c r="AF7" s="19" t="s">
        <v>43</v>
      </c>
      <c r="AG7" s="19" t="s">
        <v>44</v>
      </c>
      <c r="AH7" s="19" t="s">
        <v>42</v>
      </c>
      <c r="AI7" s="19" t="s">
        <v>43</v>
      </c>
      <c r="AJ7" s="19" t="s">
        <v>44</v>
      </c>
      <c r="AK7" s="19" t="s">
        <v>42</v>
      </c>
      <c r="AL7" s="19" t="s">
        <v>43</v>
      </c>
      <c r="AM7" s="19" t="s">
        <v>44</v>
      </c>
      <c r="AN7" s="19" t="s">
        <v>42</v>
      </c>
      <c r="AO7" s="19" t="s">
        <v>43</v>
      </c>
      <c r="AP7" s="19" t="s">
        <v>44</v>
      </c>
      <c r="AQ7" s="19" t="s">
        <v>42</v>
      </c>
      <c r="AR7" s="19" t="s">
        <v>43</v>
      </c>
      <c r="AS7" s="19" t="s">
        <v>44</v>
      </c>
      <c r="AT7" s="19" t="s">
        <v>42</v>
      </c>
      <c r="AU7" s="19" t="s">
        <v>43</v>
      </c>
      <c r="AV7" s="19" t="s">
        <v>44</v>
      </c>
      <c r="AW7" s="19" t="s">
        <v>42</v>
      </c>
      <c r="AX7" s="19" t="s">
        <v>43</v>
      </c>
      <c r="AY7" s="19" t="s">
        <v>44</v>
      </c>
      <c r="AZ7" s="19" t="s">
        <v>42</v>
      </c>
      <c r="BA7" s="19" t="s">
        <v>43</v>
      </c>
      <c r="BB7" s="19" t="s">
        <v>44</v>
      </c>
      <c r="BC7" s="19" t="s">
        <v>42</v>
      </c>
      <c r="BD7" s="19" t="s">
        <v>43</v>
      </c>
      <c r="BE7" s="19" t="s">
        <v>44</v>
      </c>
      <c r="BF7" s="19" t="s">
        <v>42</v>
      </c>
      <c r="BG7" s="19" t="s">
        <v>43</v>
      </c>
      <c r="BH7" s="19" t="s">
        <v>44</v>
      </c>
      <c r="BI7" s="19" t="s">
        <v>44</v>
      </c>
      <c r="BJ7" s="19" t="s">
        <v>117</v>
      </c>
      <c r="BK7" s="19" t="s">
        <v>118</v>
      </c>
      <c r="BL7" s="19" t="s">
        <v>119</v>
      </c>
      <c r="BM7" s="54" t="s">
        <v>120</v>
      </c>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row>
    <row r="8" spans="1:209" s="52" customFormat="1" ht="195" customHeight="1" x14ac:dyDescent="0.25">
      <c r="A8" s="37">
        <v>52</v>
      </c>
      <c r="B8" s="21" t="s">
        <v>545</v>
      </c>
      <c r="C8" s="21" t="s">
        <v>67</v>
      </c>
      <c r="D8" s="6" t="s">
        <v>452</v>
      </c>
      <c r="E8" s="6" t="s">
        <v>713</v>
      </c>
      <c r="F8" s="6" t="s">
        <v>298</v>
      </c>
      <c r="G8" s="6" t="s">
        <v>452</v>
      </c>
      <c r="H8" s="133" t="s">
        <v>453</v>
      </c>
      <c r="I8" s="6">
        <v>16</v>
      </c>
      <c r="J8" s="6" t="s">
        <v>53</v>
      </c>
      <c r="K8" s="133" t="s">
        <v>454</v>
      </c>
      <c r="L8" s="133" t="s">
        <v>455</v>
      </c>
      <c r="M8" s="133" t="s">
        <v>456</v>
      </c>
      <c r="N8" s="6">
        <v>12</v>
      </c>
      <c r="O8" s="6">
        <v>12</v>
      </c>
      <c r="P8" s="13">
        <v>1</v>
      </c>
      <c r="Q8" s="6" t="s">
        <v>44</v>
      </c>
      <c r="R8" s="133" t="s">
        <v>130</v>
      </c>
      <c r="S8" s="187">
        <v>44562</v>
      </c>
      <c r="T8" s="145">
        <v>44926</v>
      </c>
      <c r="U8" s="6" t="s">
        <v>297</v>
      </c>
      <c r="V8" s="6">
        <v>0</v>
      </c>
      <c r="W8" s="6">
        <v>0</v>
      </c>
      <c r="X8" s="126">
        <v>0</v>
      </c>
      <c r="Y8" s="6">
        <v>0</v>
      </c>
      <c r="Z8" s="6">
        <v>0</v>
      </c>
      <c r="AA8" s="6">
        <v>0</v>
      </c>
      <c r="AB8" s="188">
        <v>25</v>
      </c>
      <c r="AC8" s="188">
        <v>25</v>
      </c>
      <c r="AD8" s="70">
        <f t="shared" ref="AD8:AD11" si="0">+AC8/BF8</f>
        <v>0.25</v>
      </c>
      <c r="AE8" s="6">
        <v>0</v>
      </c>
      <c r="AF8" s="20">
        <v>0</v>
      </c>
      <c r="AG8" s="20">
        <v>0</v>
      </c>
      <c r="AH8" s="20">
        <v>0</v>
      </c>
      <c r="AI8" s="20">
        <v>0</v>
      </c>
      <c r="AJ8" s="20">
        <v>0</v>
      </c>
      <c r="AK8" s="20">
        <v>25</v>
      </c>
      <c r="AL8" s="20">
        <v>25</v>
      </c>
      <c r="AM8" s="67">
        <f t="shared" ref="AM8:AM11" si="1">+AL8/BF8</f>
        <v>0.25</v>
      </c>
      <c r="AN8" s="20">
        <v>0</v>
      </c>
      <c r="AO8" s="20">
        <v>8.33</v>
      </c>
      <c r="AP8" s="67">
        <f>AO8/$BF$8</f>
        <v>8.3299999999999999E-2</v>
      </c>
      <c r="AQ8" s="20">
        <v>0</v>
      </c>
      <c r="AR8" s="20">
        <v>8.33</v>
      </c>
      <c r="AS8" s="67">
        <f>AR8/$BF$8</f>
        <v>8.3299999999999999E-2</v>
      </c>
      <c r="AT8" s="20">
        <v>25</v>
      </c>
      <c r="AU8" s="20">
        <v>8.33</v>
      </c>
      <c r="AV8" s="67">
        <f>AU8/$BF$8</f>
        <v>8.3299999999999999E-2</v>
      </c>
      <c r="AW8" s="20">
        <v>0</v>
      </c>
      <c r="AX8" s="20">
        <v>8.33</v>
      </c>
      <c r="AY8" s="67">
        <f>AX8/$BF$8</f>
        <v>8.3299999999999999E-2</v>
      </c>
      <c r="AZ8" s="20">
        <v>0</v>
      </c>
      <c r="BA8" s="20">
        <v>8.33</v>
      </c>
      <c r="BB8" s="67">
        <f>BA8/$BF$8</f>
        <v>8.3299999999999999E-2</v>
      </c>
      <c r="BC8" s="20">
        <v>25</v>
      </c>
      <c r="BD8" s="20">
        <v>8.33</v>
      </c>
      <c r="BE8" s="67">
        <f>BD8/$BF$8</f>
        <v>8.3299999999999999E-2</v>
      </c>
      <c r="BF8" s="17">
        <f>SUM(V8,Y8,AB8,AE8,AH8,AK8,AN8,AQ8,AT8,AW8,AZ8,BC8)</f>
        <v>100</v>
      </c>
      <c r="BG8" s="17">
        <f>SUM(W8,Z8,AC8,AF8,AI8,AL8,AO8,AR8,AU8,AX8,BA8,BD8)</f>
        <v>99.97999999999999</v>
      </c>
      <c r="BH8" s="50">
        <f t="shared" ref="BH8:BH13" si="2">+BG8/BF8</f>
        <v>0.99979999999999991</v>
      </c>
      <c r="BI8" s="50">
        <f>+BH8*I8/100</f>
        <v>0.159968</v>
      </c>
      <c r="BJ8" s="111" t="s">
        <v>457</v>
      </c>
      <c r="BK8" s="117" t="s">
        <v>566</v>
      </c>
      <c r="BL8" s="117" t="s">
        <v>673</v>
      </c>
      <c r="BM8" s="193" t="s">
        <v>741</v>
      </c>
      <c r="BN8" s="193" t="s">
        <v>741</v>
      </c>
    </row>
    <row r="9" spans="1:209" s="52" customFormat="1" ht="195" customHeight="1" x14ac:dyDescent="0.25">
      <c r="A9" s="37">
        <v>53</v>
      </c>
      <c r="B9" s="21" t="s">
        <v>545</v>
      </c>
      <c r="C9" s="21" t="s">
        <v>67</v>
      </c>
      <c r="D9" s="6" t="s">
        <v>452</v>
      </c>
      <c r="E9" s="6" t="s">
        <v>713</v>
      </c>
      <c r="F9" s="6" t="s">
        <v>298</v>
      </c>
      <c r="G9" s="6" t="s">
        <v>452</v>
      </c>
      <c r="H9" s="133" t="s">
        <v>458</v>
      </c>
      <c r="I9" s="6">
        <v>16</v>
      </c>
      <c r="J9" s="6" t="s">
        <v>53</v>
      </c>
      <c r="K9" s="133" t="s">
        <v>459</v>
      </c>
      <c r="L9" s="133" t="s">
        <v>460</v>
      </c>
      <c r="M9" s="133" t="s">
        <v>461</v>
      </c>
      <c r="N9" s="133">
        <v>12</v>
      </c>
      <c r="O9" s="133">
        <v>12</v>
      </c>
      <c r="P9" s="13">
        <v>1</v>
      </c>
      <c r="Q9" s="6" t="s">
        <v>44</v>
      </c>
      <c r="R9" s="133" t="s">
        <v>157</v>
      </c>
      <c r="S9" s="187">
        <v>44562</v>
      </c>
      <c r="T9" s="145">
        <v>44926</v>
      </c>
      <c r="U9" s="6" t="s">
        <v>297</v>
      </c>
      <c r="V9" s="6">
        <v>0</v>
      </c>
      <c r="W9" s="6">
        <v>0</v>
      </c>
      <c r="X9" s="126">
        <v>0</v>
      </c>
      <c r="Y9" s="6">
        <v>0</v>
      </c>
      <c r="Z9" s="154">
        <v>0.1</v>
      </c>
      <c r="AA9" s="70">
        <f>Z9/$P$9%</f>
        <v>10</v>
      </c>
      <c r="AB9" s="6">
        <v>0</v>
      </c>
      <c r="AC9" s="6">
        <v>0</v>
      </c>
      <c r="AD9" s="70">
        <f t="shared" si="0"/>
        <v>0</v>
      </c>
      <c r="AE9" s="6">
        <v>0</v>
      </c>
      <c r="AF9" s="6">
        <v>0</v>
      </c>
      <c r="AG9" s="126">
        <v>0</v>
      </c>
      <c r="AH9" s="6">
        <v>0</v>
      </c>
      <c r="AI9" s="6">
        <v>0</v>
      </c>
      <c r="AJ9" s="126">
        <v>0</v>
      </c>
      <c r="AK9" s="67">
        <v>0.5</v>
      </c>
      <c r="AL9" s="67">
        <v>0.5</v>
      </c>
      <c r="AM9" s="25">
        <f>AL9/$BF$9</f>
        <v>0.5</v>
      </c>
      <c r="AN9" s="6">
        <v>0</v>
      </c>
      <c r="AO9" s="6">
        <v>0</v>
      </c>
      <c r="AP9" s="126">
        <v>0</v>
      </c>
      <c r="AQ9" s="6">
        <v>0</v>
      </c>
      <c r="AR9" s="6">
        <v>0</v>
      </c>
      <c r="AS9" s="126">
        <v>0</v>
      </c>
      <c r="AT9" s="6">
        <v>0</v>
      </c>
      <c r="AU9" s="6">
        <v>0</v>
      </c>
      <c r="AV9" s="126">
        <v>0</v>
      </c>
      <c r="AW9" s="6">
        <v>0</v>
      </c>
      <c r="AX9" s="6">
        <v>0</v>
      </c>
      <c r="AY9" s="126">
        <v>0</v>
      </c>
      <c r="AZ9" s="6">
        <v>0</v>
      </c>
      <c r="BA9" s="6">
        <v>0</v>
      </c>
      <c r="BB9" s="126">
        <v>0</v>
      </c>
      <c r="BC9" s="67">
        <v>0.5</v>
      </c>
      <c r="BD9" s="126">
        <v>0.4</v>
      </c>
      <c r="BE9" s="126">
        <v>0</v>
      </c>
      <c r="BF9" s="160">
        <f>SUM(V9,Y9,AB9,AE9,AH9,AK9,AN9,AQ9,AT9,AW9,AZ9,BC9)</f>
        <v>1</v>
      </c>
      <c r="BG9" s="160">
        <f>SUM(W9+Z9+AF9+AI9+AL9+BD9)</f>
        <v>1</v>
      </c>
      <c r="BH9" s="175">
        <f>BG9/BF9</f>
        <v>1</v>
      </c>
      <c r="BI9" s="50">
        <f>+(I9*BH9)/100</f>
        <v>0.16</v>
      </c>
      <c r="BJ9" s="111" t="s">
        <v>462</v>
      </c>
      <c r="BK9" s="117" t="s">
        <v>567</v>
      </c>
      <c r="BL9" s="117" t="s">
        <v>674</v>
      </c>
      <c r="BM9" s="117" t="s">
        <v>742</v>
      </c>
      <c r="BN9" s="117" t="s">
        <v>742</v>
      </c>
    </row>
    <row r="10" spans="1:209" s="52" customFormat="1" ht="195" customHeight="1" x14ac:dyDescent="0.25">
      <c r="A10" s="37">
        <v>54</v>
      </c>
      <c r="B10" s="21" t="s">
        <v>545</v>
      </c>
      <c r="C10" s="21" t="s">
        <v>67</v>
      </c>
      <c r="D10" s="6" t="s">
        <v>452</v>
      </c>
      <c r="E10" s="6" t="s">
        <v>713</v>
      </c>
      <c r="F10" s="6" t="s">
        <v>298</v>
      </c>
      <c r="G10" s="6" t="s">
        <v>452</v>
      </c>
      <c r="H10" s="133" t="s">
        <v>463</v>
      </c>
      <c r="I10" s="6">
        <v>17</v>
      </c>
      <c r="J10" s="6" t="s">
        <v>53</v>
      </c>
      <c r="K10" s="133" t="s">
        <v>310</v>
      </c>
      <c r="L10" s="133" t="s">
        <v>311</v>
      </c>
      <c r="M10" s="133" t="s">
        <v>312</v>
      </c>
      <c r="N10" s="133">
        <v>4</v>
      </c>
      <c r="O10" s="133">
        <v>4</v>
      </c>
      <c r="P10" s="13">
        <v>1</v>
      </c>
      <c r="Q10" s="6" t="s">
        <v>66</v>
      </c>
      <c r="R10" s="133" t="s">
        <v>130</v>
      </c>
      <c r="S10" s="187">
        <v>44562</v>
      </c>
      <c r="T10" s="145">
        <v>44926</v>
      </c>
      <c r="U10" s="6" t="s">
        <v>297</v>
      </c>
      <c r="V10" s="6">
        <v>0</v>
      </c>
      <c r="W10" s="6">
        <v>0</v>
      </c>
      <c r="X10" s="6">
        <v>0</v>
      </c>
      <c r="Y10" s="6">
        <v>0</v>
      </c>
      <c r="Z10" s="6">
        <v>0</v>
      </c>
      <c r="AA10" s="70">
        <f>+Z10/BF10</f>
        <v>0</v>
      </c>
      <c r="AB10" s="154">
        <v>0.25</v>
      </c>
      <c r="AC10" s="154">
        <v>0.25</v>
      </c>
      <c r="AD10" s="70">
        <f>AC10/$BF$10</f>
        <v>0.25</v>
      </c>
      <c r="AE10" s="6">
        <v>0</v>
      </c>
      <c r="AF10" s="20">
        <v>0</v>
      </c>
      <c r="AG10" s="20">
        <v>0</v>
      </c>
      <c r="AH10" s="20">
        <v>0</v>
      </c>
      <c r="AI10" s="20">
        <v>0</v>
      </c>
      <c r="AJ10" s="20">
        <v>0</v>
      </c>
      <c r="AK10" s="67">
        <v>0.25</v>
      </c>
      <c r="AL10" s="67">
        <v>0.25</v>
      </c>
      <c r="AM10" s="70">
        <f>AL10/$BF$10</f>
        <v>0.25</v>
      </c>
      <c r="AN10" s="20">
        <v>0</v>
      </c>
      <c r="AO10" s="20">
        <v>0</v>
      </c>
      <c r="AP10" s="20">
        <v>0</v>
      </c>
      <c r="AQ10" s="20">
        <v>0</v>
      </c>
      <c r="AR10" s="20">
        <v>0</v>
      </c>
      <c r="AS10" s="20">
        <v>0</v>
      </c>
      <c r="AT10" s="67">
        <v>0.25</v>
      </c>
      <c r="AU10" s="67">
        <v>0.25</v>
      </c>
      <c r="AV10" s="70">
        <f>AU10/$BF$10</f>
        <v>0.25</v>
      </c>
      <c r="AW10" s="6">
        <v>0</v>
      </c>
      <c r="AX10" s="6">
        <v>0</v>
      </c>
      <c r="AY10" s="126">
        <v>0</v>
      </c>
      <c r="AZ10" s="6">
        <v>0</v>
      </c>
      <c r="BA10" s="6">
        <v>0</v>
      </c>
      <c r="BB10" s="126">
        <v>0</v>
      </c>
      <c r="BC10" s="67">
        <v>0.25</v>
      </c>
      <c r="BD10" s="67">
        <v>0.25</v>
      </c>
      <c r="BE10" s="67">
        <v>0.25</v>
      </c>
      <c r="BF10" s="160">
        <f t="shared" ref="BF10:BG12" si="3">SUM(V10,Y10,AB10,AE10,AH10,AK10,AN10,AQ10,AT10,AW10,AZ10,BC10)</f>
        <v>1</v>
      </c>
      <c r="BG10" s="160">
        <f t="shared" si="3"/>
        <v>1</v>
      </c>
      <c r="BH10" s="50">
        <f t="shared" si="2"/>
        <v>1</v>
      </c>
      <c r="BI10" s="50">
        <f>+(I10*BH10)/100</f>
        <v>0.17</v>
      </c>
      <c r="BJ10" s="111" t="s">
        <v>464</v>
      </c>
      <c r="BK10" s="117" t="s">
        <v>464</v>
      </c>
      <c r="BL10" s="117" t="s">
        <v>464</v>
      </c>
      <c r="BM10" s="117" t="s">
        <v>464</v>
      </c>
      <c r="BN10" s="117" t="s">
        <v>464</v>
      </c>
    </row>
    <row r="11" spans="1:209" s="52" customFormat="1" ht="195" customHeight="1" x14ac:dyDescent="0.25">
      <c r="A11" s="37">
        <v>55</v>
      </c>
      <c r="B11" s="21" t="s">
        <v>545</v>
      </c>
      <c r="C11" s="21" t="s">
        <v>67</v>
      </c>
      <c r="D11" s="6" t="s">
        <v>452</v>
      </c>
      <c r="E11" s="6" t="s">
        <v>713</v>
      </c>
      <c r="F11" s="6" t="s">
        <v>298</v>
      </c>
      <c r="G11" s="6" t="s">
        <v>452</v>
      </c>
      <c r="H11" s="22" t="s">
        <v>465</v>
      </c>
      <c r="I11" s="23">
        <v>17</v>
      </c>
      <c r="J11" s="23" t="s">
        <v>53</v>
      </c>
      <c r="K11" s="22" t="s">
        <v>466</v>
      </c>
      <c r="L11" s="22" t="s">
        <v>467</v>
      </c>
      <c r="M11" s="22" t="s">
        <v>468</v>
      </c>
      <c r="N11" s="22">
        <v>4</v>
      </c>
      <c r="O11" s="22">
        <v>4</v>
      </c>
      <c r="P11" s="13">
        <v>1</v>
      </c>
      <c r="Q11" s="23" t="s">
        <v>44</v>
      </c>
      <c r="R11" s="22" t="s">
        <v>130</v>
      </c>
      <c r="S11" s="91">
        <v>44562</v>
      </c>
      <c r="T11" s="24">
        <v>44926</v>
      </c>
      <c r="U11" s="23" t="s">
        <v>297</v>
      </c>
      <c r="V11" s="6">
        <v>0</v>
      </c>
      <c r="W11" s="6">
        <v>0</v>
      </c>
      <c r="X11" s="6">
        <v>0</v>
      </c>
      <c r="Y11" s="6">
        <v>0</v>
      </c>
      <c r="Z11" s="6">
        <v>0</v>
      </c>
      <c r="AA11" s="70">
        <f>+Z11/BF11</f>
        <v>0</v>
      </c>
      <c r="AB11" s="154">
        <v>0.25</v>
      </c>
      <c r="AC11" s="154">
        <v>0.25</v>
      </c>
      <c r="AD11" s="70">
        <f t="shared" si="0"/>
        <v>0.25</v>
      </c>
      <c r="AE11" s="6">
        <v>0</v>
      </c>
      <c r="AF11" s="20">
        <v>0</v>
      </c>
      <c r="AG11" s="20">
        <v>0</v>
      </c>
      <c r="AH11" s="20">
        <v>0</v>
      </c>
      <c r="AI11" s="20">
        <v>0</v>
      </c>
      <c r="AJ11" s="20">
        <v>0</v>
      </c>
      <c r="AK11" s="154">
        <v>0.25</v>
      </c>
      <c r="AL11" s="154">
        <v>0.25</v>
      </c>
      <c r="AM11" s="67">
        <f t="shared" si="1"/>
        <v>0.25</v>
      </c>
      <c r="AN11" s="20">
        <v>0</v>
      </c>
      <c r="AO11" s="20">
        <v>0</v>
      </c>
      <c r="AP11" s="20">
        <v>0</v>
      </c>
      <c r="AQ11" s="20">
        <v>0</v>
      </c>
      <c r="AR11" s="20">
        <v>0</v>
      </c>
      <c r="AS11" s="20">
        <v>0</v>
      </c>
      <c r="AT11" s="154">
        <v>0.25</v>
      </c>
      <c r="AU11" s="154">
        <v>0.25</v>
      </c>
      <c r="AV11" s="154">
        <v>0.25</v>
      </c>
      <c r="AW11" s="6">
        <v>0</v>
      </c>
      <c r="AX11" s="6">
        <v>0</v>
      </c>
      <c r="AY11" s="126">
        <v>0</v>
      </c>
      <c r="AZ11" s="6">
        <v>0</v>
      </c>
      <c r="BA11" s="6">
        <v>0</v>
      </c>
      <c r="BB11" s="126">
        <v>0</v>
      </c>
      <c r="BC11" s="67">
        <v>0.25</v>
      </c>
      <c r="BD11" s="67">
        <v>0.25</v>
      </c>
      <c r="BE11" s="67">
        <v>0.25</v>
      </c>
      <c r="BF11" s="152">
        <f t="shared" si="3"/>
        <v>1</v>
      </c>
      <c r="BG11" s="152">
        <f t="shared" si="3"/>
        <v>1</v>
      </c>
      <c r="BH11" s="50">
        <f t="shared" si="2"/>
        <v>1</v>
      </c>
      <c r="BI11" s="50">
        <f>+(I11*BH11)/100</f>
        <v>0.17</v>
      </c>
      <c r="BJ11" s="111" t="s">
        <v>469</v>
      </c>
      <c r="BK11" s="117" t="s">
        <v>568</v>
      </c>
      <c r="BL11" s="117" t="s">
        <v>675</v>
      </c>
      <c r="BM11" s="117" t="s">
        <v>743</v>
      </c>
      <c r="BN11" s="22" t="s">
        <v>862</v>
      </c>
    </row>
    <row r="12" spans="1:209" s="52" customFormat="1" ht="257.5" customHeight="1" x14ac:dyDescent="0.25">
      <c r="A12" s="37">
        <v>56</v>
      </c>
      <c r="B12" s="21" t="s">
        <v>545</v>
      </c>
      <c r="C12" s="21" t="s">
        <v>67</v>
      </c>
      <c r="D12" s="6" t="s">
        <v>452</v>
      </c>
      <c r="E12" s="6" t="s">
        <v>713</v>
      </c>
      <c r="F12" s="6" t="s">
        <v>298</v>
      </c>
      <c r="G12" s="6" t="s">
        <v>452</v>
      </c>
      <c r="H12" s="22" t="s">
        <v>470</v>
      </c>
      <c r="I12" s="23">
        <v>17</v>
      </c>
      <c r="J12" s="23" t="s">
        <v>53</v>
      </c>
      <c r="K12" s="22" t="s">
        <v>471</v>
      </c>
      <c r="L12" s="22" t="s">
        <v>472</v>
      </c>
      <c r="M12" s="22" t="s">
        <v>456</v>
      </c>
      <c r="N12" s="22">
        <v>480</v>
      </c>
      <c r="O12" s="22">
        <v>480</v>
      </c>
      <c r="P12" s="13">
        <v>1</v>
      </c>
      <c r="Q12" s="23" t="s">
        <v>44</v>
      </c>
      <c r="R12" s="22" t="s">
        <v>151</v>
      </c>
      <c r="S12" s="91">
        <v>44562</v>
      </c>
      <c r="T12" s="24">
        <v>44926</v>
      </c>
      <c r="U12" s="23" t="s">
        <v>297</v>
      </c>
      <c r="V12" s="154">
        <v>0.08</v>
      </c>
      <c r="W12" s="154">
        <v>0.08</v>
      </c>
      <c r="X12" s="154">
        <v>0.08</v>
      </c>
      <c r="Y12" s="154">
        <v>0.08</v>
      </c>
      <c r="Z12" s="154">
        <v>0.08</v>
      </c>
      <c r="AA12" s="70">
        <f>Z12/$BF$12</f>
        <v>8.0000000000000016E-2</v>
      </c>
      <c r="AB12" s="154">
        <v>0.08</v>
      </c>
      <c r="AC12" s="154">
        <v>0.08</v>
      </c>
      <c r="AD12" s="70">
        <f>AC12/$BF$12</f>
        <v>8.0000000000000016E-2</v>
      </c>
      <c r="AE12" s="154">
        <v>0.08</v>
      </c>
      <c r="AF12" s="154">
        <v>0.08</v>
      </c>
      <c r="AG12" s="70">
        <f>AF12/$BF$12</f>
        <v>8.0000000000000016E-2</v>
      </c>
      <c r="AH12" s="154">
        <v>0.08</v>
      </c>
      <c r="AI12" s="154">
        <v>0.08</v>
      </c>
      <c r="AJ12" s="70">
        <f>AI12/$BF$12</f>
        <v>8.0000000000000016E-2</v>
      </c>
      <c r="AK12" s="154">
        <v>0.08</v>
      </c>
      <c r="AL12" s="154">
        <v>0.08</v>
      </c>
      <c r="AM12" s="70">
        <f>AL12/$BF$12</f>
        <v>8.0000000000000016E-2</v>
      </c>
      <c r="AN12" s="154">
        <v>0.08</v>
      </c>
      <c r="AO12" s="154">
        <v>0.08</v>
      </c>
      <c r="AP12" s="70">
        <f>AO12/$BF$12</f>
        <v>8.0000000000000016E-2</v>
      </c>
      <c r="AQ12" s="154">
        <v>0.08</v>
      </c>
      <c r="AR12" s="154">
        <v>0.08</v>
      </c>
      <c r="AS12" s="70">
        <f>AR12/$BF$12</f>
        <v>8.0000000000000016E-2</v>
      </c>
      <c r="AT12" s="154">
        <v>0.09</v>
      </c>
      <c r="AU12" s="154">
        <v>0.09</v>
      </c>
      <c r="AV12" s="70">
        <f>AU12/$BF$12</f>
        <v>9.0000000000000011E-2</v>
      </c>
      <c r="AW12" s="122">
        <v>0.09</v>
      </c>
      <c r="AX12" s="70">
        <f>AW12/$BF$12</f>
        <v>9.0000000000000011E-2</v>
      </c>
      <c r="AY12" s="70">
        <f>AX12/$BF$12</f>
        <v>9.0000000000000024E-2</v>
      </c>
      <c r="AZ12" s="122">
        <v>0.09</v>
      </c>
      <c r="BA12" s="122">
        <v>0.09</v>
      </c>
      <c r="BB12" s="70">
        <f>BA12/$BF$12</f>
        <v>9.0000000000000011E-2</v>
      </c>
      <c r="BC12" s="122">
        <v>0.09</v>
      </c>
      <c r="BD12" s="122">
        <v>0.09</v>
      </c>
      <c r="BE12" s="70">
        <f>BD12/$BF$12</f>
        <v>9.0000000000000011E-2</v>
      </c>
      <c r="BF12" s="152">
        <f t="shared" si="3"/>
        <v>0.99999999999999989</v>
      </c>
      <c r="BG12" s="152">
        <f t="shared" si="3"/>
        <v>0.99999999999999989</v>
      </c>
      <c r="BH12" s="50">
        <f t="shared" si="2"/>
        <v>1</v>
      </c>
      <c r="BI12" s="50">
        <f>+(I12*BH12)/100</f>
        <v>0.17</v>
      </c>
      <c r="BJ12" s="114" t="s">
        <v>473</v>
      </c>
      <c r="BK12" s="117" t="s">
        <v>569</v>
      </c>
      <c r="BL12" s="117" t="s">
        <v>676</v>
      </c>
      <c r="BM12" s="117" t="s">
        <v>744</v>
      </c>
      <c r="BN12" s="22" t="s">
        <v>863</v>
      </c>
    </row>
    <row r="13" spans="1:209" s="52" customFormat="1" ht="195" customHeight="1" x14ac:dyDescent="0.25">
      <c r="A13" s="37">
        <v>57</v>
      </c>
      <c r="B13" s="21" t="s">
        <v>545</v>
      </c>
      <c r="C13" s="21" t="s">
        <v>67</v>
      </c>
      <c r="D13" s="6" t="s">
        <v>452</v>
      </c>
      <c r="E13" s="6" t="s">
        <v>713</v>
      </c>
      <c r="F13" s="6" t="s">
        <v>298</v>
      </c>
      <c r="G13" s="6" t="s">
        <v>452</v>
      </c>
      <c r="H13" s="22" t="s">
        <v>474</v>
      </c>
      <c r="I13" s="23">
        <v>17</v>
      </c>
      <c r="J13" s="23" t="s">
        <v>53</v>
      </c>
      <c r="K13" s="22" t="s">
        <v>475</v>
      </c>
      <c r="L13" s="22" t="s">
        <v>476</v>
      </c>
      <c r="M13" s="22" t="s">
        <v>477</v>
      </c>
      <c r="N13" s="22">
        <v>12</v>
      </c>
      <c r="O13" s="22">
        <v>12</v>
      </c>
      <c r="P13" s="13">
        <v>1</v>
      </c>
      <c r="Q13" s="23" t="s">
        <v>44</v>
      </c>
      <c r="R13" s="22" t="s">
        <v>151</v>
      </c>
      <c r="S13" s="91">
        <v>44562</v>
      </c>
      <c r="T13" s="24">
        <v>44926</v>
      </c>
      <c r="U13" s="23" t="s">
        <v>297</v>
      </c>
      <c r="V13" s="154">
        <v>0.08</v>
      </c>
      <c r="W13" s="154">
        <v>0.08</v>
      </c>
      <c r="X13" s="154">
        <v>0.08</v>
      </c>
      <c r="Y13" s="154">
        <v>0.08</v>
      </c>
      <c r="Z13" s="154">
        <v>0.08</v>
      </c>
      <c r="AA13" s="70">
        <f>Z13/$BF$12</f>
        <v>8.0000000000000016E-2</v>
      </c>
      <c r="AB13" s="154">
        <v>0.08</v>
      </c>
      <c r="AC13" s="154">
        <v>0.08</v>
      </c>
      <c r="AD13" s="70">
        <f>AC13/$BF$12</f>
        <v>8.0000000000000016E-2</v>
      </c>
      <c r="AE13" s="154">
        <v>0.08</v>
      </c>
      <c r="AF13" s="154">
        <v>0.08</v>
      </c>
      <c r="AG13" s="70">
        <f>AF13/$BF$12</f>
        <v>8.0000000000000016E-2</v>
      </c>
      <c r="AH13" s="154">
        <v>0.08</v>
      </c>
      <c r="AI13" s="154">
        <v>0.08</v>
      </c>
      <c r="AJ13" s="70">
        <f>AI13/$BF$12</f>
        <v>8.0000000000000016E-2</v>
      </c>
      <c r="AK13" s="154">
        <v>0.08</v>
      </c>
      <c r="AL13" s="154">
        <v>0.08</v>
      </c>
      <c r="AM13" s="70">
        <f>AL13/$BF$12</f>
        <v>8.0000000000000016E-2</v>
      </c>
      <c r="AN13" s="154">
        <v>0.08</v>
      </c>
      <c r="AO13" s="154">
        <v>0.08</v>
      </c>
      <c r="AP13" s="70">
        <f>AO13/$BF$12</f>
        <v>8.0000000000000016E-2</v>
      </c>
      <c r="AQ13" s="154">
        <v>0.08</v>
      </c>
      <c r="AR13" s="154">
        <v>0.08</v>
      </c>
      <c r="AS13" s="70">
        <f>AR13/$BF$12</f>
        <v>8.0000000000000016E-2</v>
      </c>
      <c r="AT13" s="154">
        <v>0.09</v>
      </c>
      <c r="AU13" s="154">
        <v>0.09</v>
      </c>
      <c r="AV13" s="70">
        <f>AU13/$BF$12</f>
        <v>9.0000000000000011E-2</v>
      </c>
      <c r="AW13" s="122">
        <v>0.09</v>
      </c>
      <c r="AX13" s="70">
        <f>AW13/$BF$12</f>
        <v>9.0000000000000011E-2</v>
      </c>
      <c r="AY13" s="70">
        <f>AX13/$BF$12</f>
        <v>9.0000000000000024E-2</v>
      </c>
      <c r="AZ13" s="122">
        <v>0.09</v>
      </c>
      <c r="BA13" s="122">
        <v>0.09</v>
      </c>
      <c r="BB13" s="70">
        <f>BA13/$BF$12</f>
        <v>9.0000000000000011E-2</v>
      </c>
      <c r="BC13" s="122">
        <v>0.09</v>
      </c>
      <c r="BD13" s="122">
        <v>0.09</v>
      </c>
      <c r="BE13" s="70">
        <f>BD13/$BF$12</f>
        <v>9.0000000000000011E-2</v>
      </c>
      <c r="BF13" s="152">
        <f>SUM(V13,Y13,AB13,AE13,AH13,AK13,AN13,AQ13,AT13,AW13,AZ13,BC13)</f>
        <v>0.99999999999999989</v>
      </c>
      <c r="BG13" s="152">
        <f t="shared" ref="BG13" si="4">SUM(W13,Z13,AC13,AF13,AI13,AL13,AO13,AR13,AU13,AX13,BA13,BD13)</f>
        <v>0.99999999999999989</v>
      </c>
      <c r="BH13" s="50">
        <f t="shared" si="2"/>
        <v>1</v>
      </c>
      <c r="BI13" s="50">
        <f>+(I13*BH13)/100</f>
        <v>0.17</v>
      </c>
      <c r="BJ13" s="114" t="s">
        <v>478</v>
      </c>
      <c r="BK13" s="117" t="s">
        <v>570</v>
      </c>
      <c r="BL13" s="117" t="s">
        <v>570</v>
      </c>
      <c r="BM13" s="193" t="s">
        <v>570</v>
      </c>
      <c r="BN13" s="193" t="s">
        <v>570</v>
      </c>
    </row>
    <row r="14" spans="1:209" s="40" customFormat="1" ht="42" customHeight="1" thickBot="1" x14ac:dyDescent="0.3">
      <c r="B14" s="57" t="s">
        <v>99</v>
      </c>
      <c r="C14" s="42"/>
      <c r="D14" s="43"/>
      <c r="E14" s="43"/>
      <c r="F14" s="43"/>
      <c r="G14" s="43"/>
      <c r="H14" s="44"/>
      <c r="I14" s="3">
        <v>1</v>
      </c>
      <c r="J14" s="43"/>
      <c r="K14" s="43"/>
      <c r="L14" s="43"/>
      <c r="M14" s="43"/>
      <c r="N14" s="43"/>
      <c r="O14" s="43"/>
      <c r="P14" s="43"/>
      <c r="Q14" s="43"/>
      <c r="R14" s="43"/>
      <c r="S14" s="43"/>
      <c r="T14" s="43"/>
      <c r="U14" s="43"/>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74">
        <f>SUM(BI8:BI13)</f>
        <v>0.99996800000000019</v>
      </c>
      <c r="BJ14" s="45"/>
      <c r="BK14" s="45"/>
      <c r="BL14" s="45"/>
      <c r="BM14" s="46"/>
    </row>
    <row r="15" spans="1:209" ht="12.75" customHeight="1" x14ac:dyDescent="0.25">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row>
    <row r="19" spans="12:12" x14ac:dyDescent="0.25">
      <c r="L19" s="28">
        <f>100/6</f>
        <v>16.666666666666668</v>
      </c>
    </row>
    <row r="36" spans="2:7" x14ac:dyDescent="0.25">
      <c r="B36" s="49"/>
      <c r="C36" s="49"/>
      <c r="D36" s="49"/>
      <c r="E36" s="49"/>
      <c r="F36" s="49"/>
      <c r="G36" s="49"/>
    </row>
    <row r="37" spans="2:7" x14ac:dyDescent="0.25">
      <c r="B37" s="49"/>
      <c r="C37" s="49"/>
      <c r="D37" s="49"/>
      <c r="E37" s="49"/>
      <c r="F37" s="49"/>
      <c r="G37" s="49"/>
    </row>
    <row r="38" spans="2:7" x14ac:dyDescent="0.25">
      <c r="B38" s="49"/>
      <c r="C38" s="49"/>
      <c r="D38" s="49"/>
      <c r="E38" s="49"/>
      <c r="F38" s="49"/>
      <c r="G38" s="49"/>
    </row>
    <row r="39" spans="2:7" x14ac:dyDescent="0.25">
      <c r="B39" s="49"/>
      <c r="C39" s="49"/>
      <c r="D39" s="49"/>
      <c r="E39" s="49"/>
      <c r="F39" s="49"/>
      <c r="G39" s="49"/>
    </row>
    <row r="40" spans="2:7" x14ac:dyDescent="0.25">
      <c r="B40" s="49"/>
      <c r="C40" s="49"/>
      <c r="D40" s="49"/>
      <c r="E40" s="49"/>
      <c r="F40" s="49"/>
      <c r="G40" s="49"/>
    </row>
    <row r="41" spans="2:7" x14ac:dyDescent="0.25">
      <c r="B41" s="49"/>
      <c r="C41" s="49"/>
      <c r="D41" s="49"/>
      <c r="E41" s="49"/>
      <c r="F41" s="49"/>
      <c r="G41" s="49"/>
    </row>
    <row r="42" spans="2:7" x14ac:dyDescent="0.25">
      <c r="B42" s="49"/>
      <c r="C42" s="49"/>
      <c r="D42" s="49"/>
      <c r="E42" s="49"/>
      <c r="F42" s="49"/>
      <c r="G42" s="49"/>
    </row>
    <row r="43" spans="2:7" x14ac:dyDescent="0.25">
      <c r="B43" s="49"/>
      <c r="C43" s="49"/>
      <c r="D43" s="49"/>
      <c r="E43" s="49"/>
      <c r="F43" s="49"/>
      <c r="G43" s="49"/>
    </row>
    <row r="44" spans="2:7" x14ac:dyDescent="0.25">
      <c r="B44" s="49"/>
      <c r="C44" s="49"/>
      <c r="D44" s="49"/>
      <c r="E44" s="49"/>
      <c r="F44" s="49"/>
      <c r="G44" s="49"/>
    </row>
    <row r="45" spans="2:7" x14ac:dyDescent="0.25">
      <c r="B45" s="49"/>
      <c r="C45" s="49"/>
      <c r="D45" s="49"/>
      <c r="E45" s="49"/>
      <c r="F45" s="49"/>
      <c r="G45" s="49"/>
    </row>
    <row r="46" spans="2:7" x14ac:dyDescent="0.25">
      <c r="B46" s="49"/>
      <c r="C46" s="49"/>
      <c r="D46" s="49"/>
      <c r="E46" s="49"/>
      <c r="F46" s="49"/>
      <c r="G46" s="49"/>
    </row>
    <row r="47" spans="2:7" x14ac:dyDescent="0.25">
      <c r="B47" s="49"/>
      <c r="C47" s="49"/>
      <c r="D47" s="49"/>
      <c r="E47" s="49"/>
      <c r="F47" s="49"/>
      <c r="G47" s="49"/>
    </row>
    <row r="48" spans="2:7" x14ac:dyDescent="0.25">
      <c r="B48" s="49"/>
      <c r="C48" s="49"/>
      <c r="D48" s="49"/>
      <c r="E48" s="49"/>
      <c r="F48" s="49"/>
      <c r="G48" s="49"/>
    </row>
    <row r="49" spans="2:7" x14ac:dyDescent="0.25">
      <c r="B49" s="49"/>
      <c r="C49" s="49"/>
      <c r="D49" s="49"/>
      <c r="E49" s="49"/>
      <c r="F49" s="49"/>
      <c r="G49" s="49"/>
    </row>
    <row r="50" spans="2:7" x14ac:dyDescent="0.25">
      <c r="B50" s="49"/>
      <c r="C50" s="49"/>
      <c r="D50" s="49"/>
      <c r="E50" s="49"/>
      <c r="F50" s="49"/>
      <c r="G50" s="49"/>
    </row>
    <row r="51" spans="2:7" x14ac:dyDescent="0.25">
      <c r="B51" s="49"/>
      <c r="C51" s="49"/>
      <c r="D51" s="49"/>
      <c r="E51" s="49"/>
      <c r="F51" s="49"/>
      <c r="G51" s="49"/>
    </row>
    <row r="68" spans="2:7" x14ac:dyDescent="0.25">
      <c r="B68" s="49"/>
      <c r="C68" s="49"/>
      <c r="E68" s="49"/>
      <c r="F68" s="49"/>
      <c r="G68" s="49"/>
    </row>
    <row r="89" spans="2:7" x14ac:dyDescent="0.25">
      <c r="B89" s="49"/>
      <c r="C89" s="49"/>
      <c r="D89" s="49" t="s">
        <v>116</v>
      </c>
      <c r="E89" s="49"/>
      <c r="F89" s="49"/>
      <c r="G89" s="49"/>
    </row>
    <row r="91" spans="2:7" x14ac:dyDescent="0.25">
      <c r="B91" s="49"/>
      <c r="C91" s="49"/>
      <c r="D91" s="49"/>
      <c r="E91" s="49"/>
      <c r="F91" s="49"/>
      <c r="G91" s="49"/>
    </row>
    <row r="92" spans="2:7" x14ac:dyDescent="0.25">
      <c r="B92" s="49"/>
      <c r="C92" s="49"/>
      <c r="D92" s="49"/>
      <c r="E92" s="49"/>
      <c r="F92" s="49"/>
      <c r="G92" s="49"/>
    </row>
    <row r="93" spans="2:7" x14ac:dyDescent="0.25">
      <c r="B93" s="49"/>
      <c r="C93" s="49"/>
      <c r="D93" s="49"/>
      <c r="E93" s="49"/>
      <c r="F93" s="49"/>
      <c r="G93" s="49"/>
    </row>
    <row r="94" spans="2:7" x14ac:dyDescent="0.25">
      <c r="B94" s="49"/>
      <c r="C94" s="49"/>
      <c r="D94" s="49"/>
      <c r="E94" s="49"/>
      <c r="F94" s="49"/>
      <c r="G94" s="49"/>
    </row>
    <row r="95" spans="2:7" x14ac:dyDescent="0.25">
      <c r="B95" s="49"/>
      <c r="C95" s="49"/>
      <c r="D95" s="49"/>
      <c r="E95" s="49"/>
      <c r="F95" s="49"/>
      <c r="G95" s="49"/>
    </row>
  </sheetData>
  <sheetProtection selectLockedCells="1"/>
  <mergeCells count="42">
    <mergeCell ref="B4:BM4"/>
    <mergeCell ref="B1:B3"/>
    <mergeCell ref="C1:BI3"/>
    <mergeCell ref="BJ1:BM1"/>
    <mergeCell ref="BJ2:BM2"/>
    <mergeCell ref="BJ3:BM3"/>
    <mergeCell ref="O6:O7"/>
    <mergeCell ref="B5:U5"/>
    <mergeCell ref="V5:BM5"/>
    <mergeCell ref="B6:B7"/>
    <mergeCell ref="C6:C7"/>
    <mergeCell ref="D6:D7"/>
    <mergeCell ref="E6:E7"/>
    <mergeCell ref="F6:F7"/>
    <mergeCell ref="G6:G7"/>
    <mergeCell ref="H6:H7"/>
    <mergeCell ref="I6:I7"/>
    <mergeCell ref="J6:J7"/>
    <mergeCell ref="K6:K7"/>
    <mergeCell ref="L6:L7"/>
    <mergeCell ref="M6:M7"/>
    <mergeCell ref="N6:N7"/>
    <mergeCell ref="AK6:AM6"/>
    <mergeCell ref="P6:P7"/>
    <mergeCell ref="Q6:Q7"/>
    <mergeCell ref="R6:R7"/>
    <mergeCell ref="S6:S7"/>
    <mergeCell ref="T6:T7"/>
    <mergeCell ref="U6:U7"/>
    <mergeCell ref="V6:X6"/>
    <mergeCell ref="Y6:AA6"/>
    <mergeCell ref="AB6:AD6"/>
    <mergeCell ref="AE6:AG6"/>
    <mergeCell ref="AH6:AJ6"/>
    <mergeCell ref="BF6:BH6"/>
    <mergeCell ref="BJ6:BM6"/>
    <mergeCell ref="AN6:AP6"/>
    <mergeCell ref="AQ6:AS6"/>
    <mergeCell ref="AT6:AV6"/>
    <mergeCell ref="AW6:AY6"/>
    <mergeCell ref="AZ6:BB6"/>
    <mergeCell ref="BC6:BE6"/>
  </mergeCells>
  <dataValidations count="2">
    <dataValidation type="list" allowBlank="1" showInputMessage="1" showErrorMessage="1" sqref="R8:R14" xr:uid="{00000000-0002-0000-0900-000000000000}">
      <formula1>"MENSUAL,TRIMESTRAL,SEMESTRAL,ANUAL"</formula1>
    </dataValidation>
    <dataValidation type="list" allowBlank="1" showInputMessage="1" showErrorMessage="1" sqref="J14" xr:uid="{00000000-0002-0000-0900-000001000000}">
      <formula1>"EFICACIA,EFICIENCIA,EFECTIVIDAD"</formula1>
    </dataValidation>
  </dataValidations>
  <pageMargins left="0.70866141732283472" right="0.70866141732283472" top="0.74803149606299213" bottom="0.74803149606299213" header="0.31496062992125984" footer="0.31496062992125984"/>
  <pageSetup paperSize="14" scale="25"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'\\10.216.160.201\planeacion\Oficial\7 Plan de accion CVP\[SERVICIO AL CIUDADANO.xlsx]Listas Marce'!#REF!</xm:f>
          </x14:formula1>
          <xm:sqref>D14 U14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sheetPr>
  <dimension ref="A1:HA93"/>
  <sheetViews>
    <sheetView topLeftCell="B1" zoomScale="80" zoomScaleNormal="80" workbookViewId="0">
      <selection activeCell="B1" sqref="B1:B3"/>
    </sheetView>
  </sheetViews>
  <sheetFormatPr baseColWidth="10" defaultColWidth="11.453125" defaultRowHeight="12.5" outlineLevelCol="1" x14ac:dyDescent="0.25"/>
  <cols>
    <col min="1" max="1" width="0" style="28" hidden="1" customWidth="1"/>
    <col min="2" max="2" width="46.453125" style="28" customWidth="1"/>
    <col min="3" max="3" width="23.81640625" style="28" customWidth="1"/>
    <col min="4" max="5" width="20" style="28" customWidth="1"/>
    <col min="6" max="7" width="27.54296875" style="28" customWidth="1"/>
    <col min="8" max="8" width="25.1796875" style="28" customWidth="1"/>
    <col min="9" max="9" width="18.7265625" style="28" customWidth="1"/>
    <col min="10" max="10" width="19.26953125" style="28" customWidth="1"/>
    <col min="11" max="11" width="22.1796875" style="28" customWidth="1"/>
    <col min="12" max="13" width="30.54296875" style="28" customWidth="1"/>
    <col min="14" max="14" width="19" style="28" customWidth="1"/>
    <col min="15" max="15" width="21" style="28" customWidth="1"/>
    <col min="16" max="16" width="17" style="28" customWidth="1"/>
    <col min="17" max="17" width="12" style="28" customWidth="1"/>
    <col min="18" max="18" width="18.453125" style="28" customWidth="1"/>
    <col min="19" max="19" width="15.1796875" style="28" customWidth="1"/>
    <col min="20" max="20" width="13.54296875" style="28" customWidth="1" outlineLevel="1"/>
    <col min="21" max="21" width="19.26953125" style="28" customWidth="1" outlineLevel="1"/>
    <col min="22" max="60" width="10.54296875" style="28" customWidth="1" outlineLevel="1"/>
    <col min="61" max="61" width="18.81640625" style="28" customWidth="1" outlineLevel="1"/>
    <col min="62" max="62" width="82.1796875" style="28" customWidth="1"/>
    <col min="63" max="65" width="63.54296875" style="28" customWidth="1"/>
    <col min="66" max="66" width="52.54296875" style="28" customWidth="1"/>
    <col min="67" max="70" width="11.453125" style="28" customWidth="1"/>
    <col min="71" max="16384" width="11.453125" style="28"/>
  </cols>
  <sheetData>
    <row r="1" spans="1:209" ht="53.25" customHeight="1" x14ac:dyDescent="0.25">
      <c r="B1" s="330"/>
      <c r="C1" s="331" t="s">
        <v>0</v>
      </c>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331"/>
      <c r="AY1" s="331"/>
      <c r="AZ1" s="331"/>
      <c r="BA1" s="331"/>
      <c r="BB1" s="331"/>
      <c r="BC1" s="331"/>
      <c r="BD1" s="331"/>
      <c r="BE1" s="331"/>
      <c r="BF1" s="331"/>
      <c r="BG1" s="331"/>
      <c r="BH1" s="331"/>
      <c r="BI1" s="331"/>
      <c r="BJ1" s="321" t="s">
        <v>1</v>
      </c>
      <c r="BK1" s="322"/>
      <c r="BL1" s="322"/>
      <c r="BM1" s="323"/>
    </row>
    <row r="2" spans="1:209" ht="48" customHeight="1" x14ac:dyDescent="0.25">
      <c r="B2" s="330"/>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24" t="s">
        <v>2</v>
      </c>
      <c r="BK2" s="325"/>
      <c r="BL2" s="325"/>
      <c r="BM2" s="326"/>
    </row>
    <row r="3" spans="1:209" ht="53.25" customHeight="1" thickBot="1" x14ac:dyDescent="0.3">
      <c r="B3" s="330"/>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31"/>
      <c r="BE3" s="331"/>
      <c r="BF3" s="331"/>
      <c r="BG3" s="331"/>
      <c r="BH3" s="331"/>
      <c r="BI3" s="331"/>
      <c r="BJ3" s="327" t="s">
        <v>3</v>
      </c>
      <c r="BK3" s="328"/>
      <c r="BL3" s="328"/>
      <c r="BM3" s="329"/>
    </row>
    <row r="4" spans="1:209" ht="39.75" customHeight="1" thickBot="1" x14ac:dyDescent="0.3">
      <c r="B4" s="256" t="s">
        <v>225</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8"/>
    </row>
    <row r="5" spans="1:209" ht="48.75" customHeight="1" x14ac:dyDescent="0.25">
      <c r="B5" s="364" t="s">
        <v>5</v>
      </c>
      <c r="C5" s="365"/>
      <c r="D5" s="365"/>
      <c r="E5" s="365"/>
      <c r="F5" s="365"/>
      <c r="G5" s="365"/>
      <c r="H5" s="365"/>
      <c r="I5" s="365"/>
      <c r="J5" s="365"/>
      <c r="K5" s="365"/>
      <c r="L5" s="365"/>
      <c r="M5" s="365"/>
      <c r="N5" s="365"/>
      <c r="O5" s="365"/>
      <c r="P5" s="365"/>
      <c r="Q5" s="365"/>
      <c r="R5" s="365"/>
      <c r="S5" s="365"/>
      <c r="T5" s="365"/>
      <c r="U5" s="366"/>
      <c r="V5" s="367" t="s">
        <v>6</v>
      </c>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8"/>
      <c r="BN5" s="29"/>
    </row>
    <row r="6" spans="1:209" s="33" customFormat="1" ht="84.75" customHeight="1" x14ac:dyDescent="0.25">
      <c r="A6" s="30"/>
      <c r="B6" s="254" t="s">
        <v>7</v>
      </c>
      <c r="C6" s="254" t="s">
        <v>8</v>
      </c>
      <c r="D6" s="254" t="s">
        <v>9</v>
      </c>
      <c r="E6" s="254" t="s">
        <v>10</v>
      </c>
      <c r="F6" s="254" t="s">
        <v>11</v>
      </c>
      <c r="G6" s="254" t="s">
        <v>12</v>
      </c>
      <c r="H6" s="254" t="s">
        <v>13</v>
      </c>
      <c r="I6" s="254" t="s">
        <v>14</v>
      </c>
      <c r="J6" s="254" t="s">
        <v>15</v>
      </c>
      <c r="K6" s="254" t="s">
        <v>16</v>
      </c>
      <c r="L6" s="254" t="s">
        <v>17</v>
      </c>
      <c r="M6" s="254" t="s">
        <v>18</v>
      </c>
      <c r="N6" s="254" t="s">
        <v>19</v>
      </c>
      <c r="O6" s="254" t="s">
        <v>20</v>
      </c>
      <c r="P6" s="254" t="s">
        <v>21</v>
      </c>
      <c r="Q6" s="254" t="s">
        <v>22</v>
      </c>
      <c r="R6" s="254" t="s">
        <v>23</v>
      </c>
      <c r="S6" s="254" t="s">
        <v>24</v>
      </c>
      <c r="T6" s="254" t="s">
        <v>25</v>
      </c>
      <c r="U6" s="254" t="s">
        <v>26</v>
      </c>
      <c r="V6" s="253" t="s">
        <v>27</v>
      </c>
      <c r="W6" s="253"/>
      <c r="X6" s="253"/>
      <c r="Y6" s="253" t="s">
        <v>28</v>
      </c>
      <c r="Z6" s="253"/>
      <c r="AA6" s="253"/>
      <c r="AB6" s="266" t="s">
        <v>29</v>
      </c>
      <c r="AC6" s="253"/>
      <c r="AD6" s="253"/>
      <c r="AE6" s="253" t="s">
        <v>30</v>
      </c>
      <c r="AF6" s="253"/>
      <c r="AG6" s="253"/>
      <c r="AH6" s="253" t="s">
        <v>31</v>
      </c>
      <c r="AI6" s="253"/>
      <c r="AJ6" s="253"/>
      <c r="AK6" s="253" t="s">
        <v>32</v>
      </c>
      <c r="AL6" s="253"/>
      <c r="AM6" s="253"/>
      <c r="AN6" s="253" t="s">
        <v>33</v>
      </c>
      <c r="AO6" s="253"/>
      <c r="AP6" s="253"/>
      <c r="AQ6" s="253" t="s">
        <v>34</v>
      </c>
      <c r="AR6" s="253"/>
      <c r="AS6" s="253"/>
      <c r="AT6" s="253" t="s">
        <v>35</v>
      </c>
      <c r="AU6" s="253"/>
      <c r="AV6" s="253"/>
      <c r="AW6" s="253" t="s">
        <v>36</v>
      </c>
      <c r="AX6" s="253"/>
      <c r="AY6" s="253"/>
      <c r="AZ6" s="253" t="s">
        <v>37</v>
      </c>
      <c r="BA6" s="253"/>
      <c r="BB6" s="253"/>
      <c r="BC6" s="253" t="s">
        <v>38</v>
      </c>
      <c r="BD6" s="253"/>
      <c r="BE6" s="253"/>
      <c r="BF6" s="253" t="s">
        <v>39</v>
      </c>
      <c r="BG6" s="253"/>
      <c r="BH6" s="253"/>
      <c r="BI6" s="19" t="s">
        <v>40</v>
      </c>
      <c r="BJ6" s="253" t="s">
        <v>41</v>
      </c>
      <c r="BK6" s="253"/>
      <c r="BL6" s="253"/>
      <c r="BM6" s="259"/>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2"/>
    </row>
    <row r="7" spans="1:209" s="31" customFormat="1" ht="26.5" thickBot="1" x14ac:dyDescent="0.3">
      <c r="B7" s="307"/>
      <c r="C7" s="307"/>
      <c r="D7" s="307"/>
      <c r="E7" s="307"/>
      <c r="F7" s="307"/>
      <c r="G7" s="307"/>
      <c r="H7" s="307"/>
      <c r="I7" s="307"/>
      <c r="J7" s="307"/>
      <c r="K7" s="307"/>
      <c r="L7" s="307"/>
      <c r="M7" s="307"/>
      <c r="N7" s="307"/>
      <c r="O7" s="307"/>
      <c r="P7" s="307"/>
      <c r="Q7" s="307"/>
      <c r="R7" s="307"/>
      <c r="S7" s="307"/>
      <c r="T7" s="307"/>
      <c r="U7" s="307"/>
      <c r="V7" s="58" t="s">
        <v>42</v>
      </c>
      <c r="W7" s="58" t="s">
        <v>43</v>
      </c>
      <c r="X7" s="58" t="s">
        <v>44</v>
      </c>
      <c r="Y7" s="58" t="s">
        <v>42</v>
      </c>
      <c r="Z7" s="58" t="s">
        <v>43</v>
      </c>
      <c r="AA7" s="58" t="s">
        <v>44</v>
      </c>
      <c r="AB7" s="58" t="s">
        <v>42</v>
      </c>
      <c r="AC7" s="58" t="s">
        <v>43</v>
      </c>
      <c r="AD7" s="58" t="s">
        <v>44</v>
      </c>
      <c r="AE7" s="58" t="s">
        <v>42</v>
      </c>
      <c r="AF7" s="58" t="s">
        <v>43</v>
      </c>
      <c r="AG7" s="58" t="s">
        <v>44</v>
      </c>
      <c r="AH7" s="58" t="s">
        <v>42</v>
      </c>
      <c r="AI7" s="58" t="s">
        <v>43</v>
      </c>
      <c r="AJ7" s="58" t="s">
        <v>44</v>
      </c>
      <c r="AK7" s="58" t="s">
        <v>42</v>
      </c>
      <c r="AL7" s="58" t="s">
        <v>43</v>
      </c>
      <c r="AM7" s="58" t="s">
        <v>44</v>
      </c>
      <c r="AN7" s="58" t="s">
        <v>42</v>
      </c>
      <c r="AO7" s="58" t="s">
        <v>43</v>
      </c>
      <c r="AP7" s="58" t="s">
        <v>44</v>
      </c>
      <c r="AQ7" s="58" t="s">
        <v>42</v>
      </c>
      <c r="AR7" s="58" t="s">
        <v>43</v>
      </c>
      <c r="AS7" s="58" t="s">
        <v>44</v>
      </c>
      <c r="AT7" s="58" t="s">
        <v>42</v>
      </c>
      <c r="AU7" s="58" t="s">
        <v>43</v>
      </c>
      <c r="AV7" s="58" t="s">
        <v>44</v>
      </c>
      <c r="AW7" s="58" t="s">
        <v>42</v>
      </c>
      <c r="AX7" s="58" t="s">
        <v>43</v>
      </c>
      <c r="AY7" s="58" t="s">
        <v>44</v>
      </c>
      <c r="AZ7" s="58" t="s">
        <v>42</v>
      </c>
      <c r="BA7" s="58" t="s">
        <v>43</v>
      </c>
      <c r="BB7" s="58" t="s">
        <v>44</v>
      </c>
      <c r="BC7" s="58" t="s">
        <v>42</v>
      </c>
      <c r="BD7" s="58" t="s">
        <v>43</v>
      </c>
      <c r="BE7" s="58" t="s">
        <v>44</v>
      </c>
      <c r="BF7" s="58" t="s">
        <v>42</v>
      </c>
      <c r="BG7" s="58" t="s">
        <v>43</v>
      </c>
      <c r="BH7" s="58" t="s">
        <v>44</v>
      </c>
      <c r="BI7" s="58" t="s">
        <v>44</v>
      </c>
      <c r="BJ7" s="19" t="s">
        <v>117</v>
      </c>
      <c r="BK7" s="19" t="s">
        <v>118</v>
      </c>
      <c r="BL7" s="19" t="s">
        <v>119</v>
      </c>
      <c r="BM7" s="54" t="s">
        <v>120</v>
      </c>
    </row>
    <row r="8" spans="1:209" s="56" customFormat="1" ht="145.5" customHeight="1" x14ac:dyDescent="0.25">
      <c r="A8" s="37">
        <v>58</v>
      </c>
      <c r="B8" s="71" t="s">
        <v>47</v>
      </c>
      <c r="C8" s="75" t="s">
        <v>547</v>
      </c>
      <c r="D8" s="99" t="s">
        <v>110</v>
      </c>
      <c r="E8" s="99" t="s">
        <v>227</v>
      </c>
      <c r="F8" s="76" t="s">
        <v>241</v>
      </c>
      <c r="G8" s="99" t="s">
        <v>242</v>
      </c>
      <c r="H8" s="51" t="s">
        <v>243</v>
      </c>
      <c r="I8" s="77">
        <v>0.25</v>
      </c>
      <c r="J8" s="6" t="s">
        <v>73</v>
      </c>
      <c r="K8" s="16" t="s">
        <v>244</v>
      </c>
      <c r="L8" s="16" t="s">
        <v>245</v>
      </c>
      <c r="M8" s="16" t="s">
        <v>246</v>
      </c>
      <c r="N8" s="16">
        <v>4</v>
      </c>
      <c r="O8" s="16">
        <v>4</v>
      </c>
      <c r="P8" s="13">
        <v>1</v>
      </c>
      <c r="Q8" s="16" t="s">
        <v>44</v>
      </c>
      <c r="R8" s="16" t="s">
        <v>55</v>
      </c>
      <c r="S8" s="14">
        <v>44562</v>
      </c>
      <c r="T8" s="14">
        <v>44926</v>
      </c>
      <c r="U8" s="16" t="s">
        <v>234</v>
      </c>
      <c r="V8" s="6">
        <v>0</v>
      </c>
      <c r="W8" s="6">
        <v>0</v>
      </c>
      <c r="X8" s="6">
        <f>W8/$BF$8</f>
        <v>0</v>
      </c>
      <c r="Y8" s="6">
        <v>0</v>
      </c>
      <c r="Z8" s="6">
        <v>0</v>
      </c>
      <c r="AA8" s="6">
        <f>Z8/$BF$8</f>
        <v>0</v>
      </c>
      <c r="AB8" s="6">
        <v>20</v>
      </c>
      <c r="AC8" s="6">
        <v>20</v>
      </c>
      <c r="AD8" s="154">
        <f>AC8/$BF$8</f>
        <v>0.2</v>
      </c>
      <c r="AE8" s="20">
        <v>0</v>
      </c>
      <c r="AF8" s="20">
        <v>0</v>
      </c>
      <c r="AG8" s="154">
        <f>AF8/$BF$8</f>
        <v>0</v>
      </c>
      <c r="AH8" s="20">
        <v>0</v>
      </c>
      <c r="AI8" s="20">
        <v>0</v>
      </c>
      <c r="AJ8" s="154">
        <f>AI8/$BF$8</f>
        <v>0</v>
      </c>
      <c r="AK8" s="20">
        <v>25</v>
      </c>
      <c r="AL8" s="20">
        <v>25</v>
      </c>
      <c r="AM8" s="154">
        <f>AL8/$BF$8</f>
        <v>0.25</v>
      </c>
      <c r="AN8" s="20">
        <v>0</v>
      </c>
      <c r="AO8" s="20">
        <v>0</v>
      </c>
      <c r="AP8" s="154">
        <f>AO8/$BF$8</f>
        <v>0</v>
      </c>
      <c r="AQ8" s="20">
        <v>0</v>
      </c>
      <c r="AR8" s="20">
        <v>0</v>
      </c>
      <c r="AS8" s="154">
        <f>AR8/$BF$8</f>
        <v>0</v>
      </c>
      <c r="AT8" s="20">
        <v>25</v>
      </c>
      <c r="AU8" s="20">
        <v>25</v>
      </c>
      <c r="AV8" s="154">
        <f>AU8/$BF$8</f>
        <v>0.25</v>
      </c>
      <c r="AW8" s="20">
        <v>0</v>
      </c>
      <c r="AX8" s="20">
        <v>0</v>
      </c>
      <c r="AY8" s="154">
        <f>AX8/$BF$8</f>
        <v>0</v>
      </c>
      <c r="AZ8" s="20">
        <v>0</v>
      </c>
      <c r="BA8" s="20">
        <v>0</v>
      </c>
      <c r="BB8" s="154">
        <f>BA8/$BF$8</f>
        <v>0</v>
      </c>
      <c r="BC8" s="20">
        <v>30</v>
      </c>
      <c r="BD8" s="20">
        <v>23.8</v>
      </c>
      <c r="BE8" s="154">
        <f>BD8/$BF$8</f>
        <v>0.23800000000000002</v>
      </c>
      <c r="BF8" s="17">
        <f t="shared" ref="BF8:BG11" si="0">SUM(V8,Y8,AB8,AE8,AH8,AK8,AN8,AQ8,AT8,AW8,AZ8,BC8)</f>
        <v>100</v>
      </c>
      <c r="BG8" s="17">
        <f>SUM(W8,Z8,AC8,AF8,AI8,AL8,AO8,AR8,AU8,AX8,BA8,BD8)</f>
        <v>93.8</v>
      </c>
      <c r="BH8" s="9">
        <f>+BG8/BF8</f>
        <v>0.93799999999999994</v>
      </c>
      <c r="BI8" s="9">
        <f>+BH8*I8/100%</f>
        <v>0.23449999999999999</v>
      </c>
      <c r="BJ8" s="108" t="s">
        <v>247</v>
      </c>
      <c r="BK8" s="124" t="s">
        <v>626</v>
      </c>
      <c r="BL8" s="124" t="s">
        <v>654</v>
      </c>
      <c r="BM8" s="223" t="s">
        <v>745</v>
      </c>
      <c r="BN8" s="72" t="s">
        <v>864</v>
      </c>
    </row>
    <row r="9" spans="1:209" s="56" customFormat="1" ht="163.5" customHeight="1" x14ac:dyDescent="0.25">
      <c r="A9" s="37">
        <v>59</v>
      </c>
      <c r="B9" s="71" t="s">
        <v>47</v>
      </c>
      <c r="C9" s="75" t="s">
        <v>547</v>
      </c>
      <c r="D9" s="99" t="s">
        <v>110</v>
      </c>
      <c r="E9" s="99" t="s">
        <v>227</v>
      </c>
      <c r="F9" s="76" t="s">
        <v>241</v>
      </c>
      <c r="G9" s="99" t="s">
        <v>242</v>
      </c>
      <c r="H9" s="51" t="s">
        <v>248</v>
      </c>
      <c r="I9" s="77">
        <v>0.5</v>
      </c>
      <c r="J9" s="6" t="s">
        <v>73</v>
      </c>
      <c r="K9" s="16" t="s">
        <v>249</v>
      </c>
      <c r="L9" s="16" t="s">
        <v>250</v>
      </c>
      <c r="M9" s="16" t="s">
        <v>251</v>
      </c>
      <c r="N9" s="16">
        <v>4</v>
      </c>
      <c r="O9" s="16">
        <v>4</v>
      </c>
      <c r="P9" s="13">
        <v>1</v>
      </c>
      <c r="Q9" s="16" t="s">
        <v>44</v>
      </c>
      <c r="R9" s="16" t="s">
        <v>55</v>
      </c>
      <c r="S9" s="14">
        <v>44562</v>
      </c>
      <c r="T9" s="14">
        <v>44926</v>
      </c>
      <c r="U9" s="16" t="s">
        <v>234</v>
      </c>
      <c r="V9" s="6">
        <v>0</v>
      </c>
      <c r="W9" s="6">
        <v>0</v>
      </c>
      <c r="X9" s="6">
        <f>W9/$BF$9</f>
        <v>0</v>
      </c>
      <c r="Y9" s="6">
        <v>0</v>
      </c>
      <c r="Z9" s="6">
        <v>0</v>
      </c>
      <c r="AA9" s="6">
        <f>Z9/$BF$9</f>
        <v>0</v>
      </c>
      <c r="AB9" s="6">
        <v>10</v>
      </c>
      <c r="AC9" s="6">
        <v>10</v>
      </c>
      <c r="AD9" s="154">
        <f>AC9/$BF$9</f>
        <v>0.1</v>
      </c>
      <c r="AE9" s="20">
        <v>0</v>
      </c>
      <c r="AF9" s="20">
        <v>0</v>
      </c>
      <c r="AG9" s="154">
        <f>AF9/$BF$9</f>
        <v>0</v>
      </c>
      <c r="AH9" s="20">
        <v>0</v>
      </c>
      <c r="AI9" s="20">
        <v>0</v>
      </c>
      <c r="AJ9" s="154">
        <f>AI9/$BF$9</f>
        <v>0</v>
      </c>
      <c r="AK9" s="20">
        <v>30</v>
      </c>
      <c r="AL9" s="20">
        <v>30</v>
      </c>
      <c r="AM9" s="154">
        <f>AL9/$BF$9</f>
        <v>0.3</v>
      </c>
      <c r="AN9" s="20">
        <v>0</v>
      </c>
      <c r="AO9" s="20">
        <v>0</v>
      </c>
      <c r="AP9" s="154">
        <f>AO9/$BF$9</f>
        <v>0</v>
      </c>
      <c r="AQ9" s="20">
        <v>0</v>
      </c>
      <c r="AR9" s="20">
        <v>0</v>
      </c>
      <c r="AS9" s="154">
        <f>AR9/$BF$9</f>
        <v>0</v>
      </c>
      <c r="AT9" s="20">
        <v>30</v>
      </c>
      <c r="AU9" s="20">
        <v>30</v>
      </c>
      <c r="AV9" s="154">
        <f>AU9/$BF$9</f>
        <v>0.3</v>
      </c>
      <c r="AW9" s="20">
        <v>0</v>
      </c>
      <c r="AX9" s="20">
        <v>0</v>
      </c>
      <c r="AY9" s="154">
        <f>AX9/$BF$8</f>
        <v>0</v>
      </c>
      <c r="AZ9" s="20">
        <v>0</v>
      </c>
      <c r="BA9" s="20">
        <v>0</v>
      </c>
      <c r="BB9" s="154">
        <f>BA9/$BF$8</f>
        <v>0</v>
      </c>
      <c r="BC9" s="20">
        <v>30</v>
      </c>
      <c r="BD9" s="20">
        <v>22</v>
      </c>
      <c r="BE9" s="154">
        <f>BD9/$BF$8</f>
        <v>0.22</v>
      </c>
      <c r="BF9" s="17">
        <f t="shared" si="0"/>
        <v>100</v>
      </c>
      <c r="BG9" s="17">
        <f t="shared" si="0"/>
        <v>92</v>
      </c>
      <c r="BH9" s="9">
        <f>+BG9/BF9</f>
        <v>0.92</v>
      </c>
      <c r="BI9" s="9">
        <f>+BH9*I9/100%</f>
        <v>0.46</v>
      </c>
      <c r="BJ9" s="108" t="s">
        <v>252</v>
      </c>
      <c r="BK9" s="117" t="s">
        <v>627</v>
      </c>
      <c r="BL9" s="117" t="s">
        <v>655</v>
      </c>
      <c r="BM9" s="219" t="s">
        <v>746</v>
      </c>
      <c r="BN9" s="72" t="s">
        <v>865</v>
      </c>
    </row>
    <row r="10" spans="1:209" s="56" customFormat="1" ht="210.75" customHeight="1" x14ac:dyDescent="0.25">
      <c r="A10" s="37">
        <v>60</v>
      </c>
      <c r="B10" s="71" t="s">
        <v>47</v>
      </c>
      <c r="C10" s="75" t="s">
        <v>547</v>
      </c>
      <c r="D10" s="99" t="s">
        <v>110</v>
      </c>
      <c r="E10" s="99" t="s">
        <v>227</v>
      </c>
      <c r="F10" s="76" t="s">
        <v>241</v>
      </c>
      <c r="G10" s="99" t="s">
        <v>242</v>
      </c>
      <c r="H10" s="51" t="s">
        <v>253</v>
      </c>
      <c r="I10" s="77">
        <v>0.2</v>
      </c>
      <c r="J10" s="6" t="s">
        <v>73</v>
      </c>
      <c r="K10" s="16" t="s">
        <v>254</v>
      </c>
      <c r="L10" s="16" t="s">
        <v>255</v>
      </c>
      <c r="M10" s="16" t="s">
        <v>256</v>
      </c>
      <c r="N10" s="16">
        <v>4</v>
      </c>
      <c r="O10" s="16">
        <v>4</v>
      </c>
      <c r="P10" s="13">
        <v>1</v>
      </c>
      <c r="Q10" s="16" t="s">
        <v>44</v>
      </c>
      <c r="R10" s="16" t="s">
        <v>55</v>
      </c>
      <c r="S10" s="14">
        <v>44562</v>
      </c>
      <c r="T10" s="14">
        <v>44926</v>
      </c>
      <c r="U10" s="16" t="s">
        <v>234</v>
      </c>
      <c r="V10" s="6">
        <v>0</v>
      </c>
      <c r="W10" s="6">
        <v>0</v>
      </c>
      <c r="X10" s="6">
        <f>W10/$BF$10</f>
        <v>0</v>
      </c>
      <c r="Y10" s="6">
        <v>0</v>
      </c>
      <c r="Z10" s="6">
        <v>0</v>
      </c>
      <c r="AA10" s="6">
        <f>Z10/$BF$10</f>
        <v>0</v>
      </c>
      <c r="AB10" s="6">
        <v>10</v>
      </c>
      <c r="AC10" s="6">
        <v>10</v>
      </c>
      <c r="AD10" s="154">
        <f>AC10/$BF$9</f>
        <v>0.1</v>
      </c>
      <c r="AE10" s="20">
        <v>0</v>
      </c>
      <c r="AF10" s="20">
        <v>0</v>
      </c>
      <c r="AG10" s="154">
        <f>AF10/$BF$9</f>
        <v>0</v>
      </c>
      <c r="AH10" s="20">
        <v>0</v>
      </c>
      <c r="AI10" s="20">
        <v>0</v>
      </c>
      <c r="AJ10" s="154">
        <f>AI10/$BF$9</f>
        <v>0</v>
      </c>
      <c r="AK10" s="20">
        <v>30</v>
      </c>
      <c r="AL10" s="20">
        <v>30</v>
      </c>
      <c r="AM10" s="154">
        <f>AL10/$BF$9</f>
        <v>0.3</v>
      </c>
      <c r="AN10" s="20">
        <v>0</v>
      </c>
      <c r="AO10" s="20">
        <v>0</v>
      </c>
      <c r="AP10" s="154">
        <f>AO10/$BF$9</f>
        <v>0</v>
      </c>
      <c r="AQ10" s="20">
        <v>0</v>
      </c>
      <c r="AR10" s="20">
        <v>0</v>
      </c>
      <c r="AS10" s="154">
        <f>AR10/$BF$9</f>
        <v>0</v>
      </c>
      <c r="AT10" s="20">
        <v>30</v>
      </c>
      <c r="AU10" s="20">
        <v>30</v>
      </c>
      <c r="AV10" s="154">
        <f>AU10/$BF$9</f>
        <v>0.3</v>
      </c>
      <c r="AW10" s="20">
        <v>0</v>
      </c>
      <c r="AX10" s="20">
        <v>0</v>
      </c>
      <c r="AY10" s="154">
        <f>AX10/$BF$8</f>
        <v>0</v>
      </c>
      <c r="AZ10" s="20">
        <v>0</v>
      </c>
      <c r="BA10" s="20">
        <v>0</v>
      </c>
      <c r="BB10" s="154">
        <f>BA10/$BF$8</f>
        <v>0</v>
      </c>
      <c r="BC10" s="20">
        <v>30</v>
      </c>
      <c r="BD10" s="20">
        <v>30</v>
      </c>
      <c r="BE10" s="154">
        <f>BD10/$BF$8</f>
        <v>0.3</v>
      </c>
      <c r="BF10" s="17">
        <f t="shared" si="0"/>
        <v>100</v>
      </c>
      <c r="BG10" s="17">
        <f t="shared" si="0"/>
        <v>100</v>
      </c>
      <c r="BH10" s="9">
        <f>+BG10/BF10</f>
        <v>1</v>
      </c>
      <c r="BI10" s="9">
        <f>+BH10*I10/100%</f>
        <v>0.2</v>
      </c>
      <c r="BJ10" s="108" t="s">
        <v>257</v>
      </c>
      <c r="BK10" s="117" t="s">
        <v>628</v>
      </c>
      <c r="BL10" s="117" t="s">
        <v>656</v>
      </c>
      <c r="BM10" s="219" t="s">
        <v>747</v>
      </c>
      <c r="BN10" s="72" t="s">
        <v>866</v>
      </c>
    </row>
    <row r="11" spans="1:209" s="56" customFormat="1" ht="133.5" customHeight="1" x14ac:dyDescent="0.25">
      <c r="A11" s="37">
        <v>61</v>
      </c>
      <c r="B11" s="71" t="s">
        <v>47</v>
      </c>
      <c r="C11" s="75" t="s">
        <v>547</v>
      </c>
      <c r="D11" s="99" t="s">
        <v>110</v>
      </c>
      <c r="E11" s="99" t="s">
        <v>227</v>
      </c>
      <c r="F11" s="76" t="s">
        <v>241</v>
      </c>
      <c r="G11" s="99" t="s">
        <v>242</v>
      </c>
      <c r="H11" s="51" t="s">
        <v>258</v>
      </c>
      <c r="I11" s="77">
        <v>0.05</v>
      </c>
      <c r="J11" s="6" t="s">
        <v>73</v>
      </c>
      <c r="K11" s="16" t="s">
        <v>259</v>
      </c>
      <c r="L11" s="16" t="s">
        <v>260</v>
      </c>
      <c r="M11" s="16" t="s">
        <v>261</v>
      </c>
      <c r="N11" s="16">
        <v>4</v>
      </c>
      <c r="O11" s="16">
        <v>4</v>
      </c>
      <c r="P11" s="13">
        <v>1</v>
      </c>
      <c r="Q11" s="16" t="s">
        <v>44</v>
      </c>
      <c r="R11" s="16" t="s">
        <v>55</v>
      </c>
      <c r="S11" s="14">
        <v>44562</v>
      </c>
      <c r="T11" s="14">
        <v>44926</v>
      </c>
      <c r="U11" s="16" t="s">
        <v>234</v>
      </c>
      <c r="V11" s="6">
        <v>0</v>
      </c>
      <c r="W11" s="6">
        <v>0</v>
      </c>
      <c r="X11" s="6">
        <v>0</v>
      </c>
      <c r="Y11" s="6">
        <v>0</v>
      </c>
      <c r="Z11" s="6">
        <v>0</v>
      </c>
      <c r="AA11" s="6">
        <v>0</v>
      </c>
      <c r="AB11" s="6">
        <v>10</v>
      </c>
      <c r="AC11" s="6">
        <v>10</v>
      </c>
      <c r="AD11" s="154">
        <f>AC11/$BF$9</f>
        <v>0.1</v>
      </c>
      <c r="AE11" s="20">
        <v>0</v>
      </c>
      <c r="AF11" s="20">
        <v>0</v>
      </c>
      <c r="AG11" s="154">
        <f>AF11/$BF$9</f>
        <v>0</v>
      </c>
      <c r="AH11" s="20">
        <v>0</v>
      </c>
      <c r="AI11" s="20">
        <v>0</v>
      </c>
      <c r="AJ11" s="154">
        <f>AI11/$BF$9</f>
        <v>0</v>
      </c>
      <c r="AK11" s="20">
        <v>30</v>
      </c>
      <c r="AL11" s="20">
        <v>30</v>
      </c>
      <c r="AM11" s="154">
        <f>AL11/$BF$9</f>
        <v>0.3</v>
      </c>
      <c r="AN11" s="20">
        <v>0</v>
      </c>
      <c r="AO11" s="20">
        <v>0</v>
      </c>
      <c r="AP11" s="154">
        <f>AO11/$BF$9</f>
        <v>0</v>
      </c>
      <c r="AQ11" s="20">
        <v>0</v>
      </c>
      <c r="AR11" s="20">
        <v>0</v>
      </c>
      <c r="AS11" s="154">
        <f>AR11/$BF$9</f>
        <v>0</v>
      </c>
      <c r="AT11" s="20">
        <v>30</v>
      </c>
      <c r="AU11" s="20">
        <v>30</v>
      </c>
      <c r="AV11" s="154">
        <f>AU11/$BF$9</f>
        <v>0.3</v>
      </c>
      <c r="AW11" s="20">
        <v>0</v>
      </c>
      <c r="AX11" s="20">
        <v>0</v>
      </c>
      <c r="AY11" s="154">
        <f>AX11/$BF$8</f>
        <v>0</v>
      </c>
      <c r="AZ11" s="20">
        <v>0</v>
      </c>
      <c r="BA11" s="20">
        <v>0</v>
      </c>
      <c r="BB11" s="154">
        <f>BA11/$BF$8</f>
        <v>0</v>
      </c>
      <c r="BC11" s="20">
        <v>30</v>
      </c>
      <c r="BD11" s="20">
        <v>15.7</v>
      </c>
      <c r="BE11" s="154">
        <f>BD11/$BF$8</f>
        <v>0.157</v>
      </c>
      <c r="BF11" s="17">
        <f t="shared" si="0"/>
        <v>100</v>
      </c>
      <c r="BG11" s="17">
        <f t="shared" si="0"/>
        <v>85.7</v>
      </c>
      <c r="BH11" s="9">
        <f>+BG11/BF11</f>
        <v>0.85699999999999998</v>
      </c>
      <c r="BI11" s="9">
        <f>+BH11*I11/100%</f>
        <v>4.2849999999999999E-2</v>
      </c>
      <c r="BJ11" s="108" t="s">
        <v>262</v>
      </c>
      <c r="BK11" s="117" t="s">
        <v>629</v>
      </c>
      <c r="BL11" s="117" t="s">
        <v>657</v>
      </c>
      <c r="BM11" s="219" t="s">
        <v>748</v>
      </c>
      <c r="BN11" s="72" t="s">
        <v>867</v>
      </c>
    </row>
    <row r="12" spans="1:209" s="40" customFormat="1" ht="42" customHeight="1" thickBot="1" x14ac:dyDescent="0.3">
      <c r="B12" s="92" t="s">
        <v>99</v>
      </c>
      <c r="C12" s="93"/>
      <c r="D12" s="94"/>
      <c r="E12" s="94"/>
      <c r="F12" s="94"/>
      <c r="G12" s="94"/>
      <c r="H12" s="95"/>
      <c r="I12" s="4">
        <f>(25+10+40+5+15+2.5+2.5)/100</f>
        <v>1</v>
      </c>
      <c r="J12" s="94"/>
      <c r="K12" s="94"/>
      <c r="L12" s="94"/>
      <c r="M12" s="94"/>
      <c r="N12" s="94"/>
      <c r="O12" s="94"/>
      <c r="P12" s="94"/>
      <c r="Q12" s="94"/>
      <c r="R12" s="94"/>
      <c r="S12" s="94"/>
      <c r="T12" s="94"/>
      <c r="U12" s="94"/>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224">
        <f>SUM(BH8:BH11)/4</f>
        <v>0.92874999999999996</v>
      </c>
      <c r="BI12" s="224">
        <f>SUM(BI8:BI11)</f>
        <v>0.93735000000000013</v>
      </c>
      <c r="BJ12" s="97"/>
      <c r="BK12" s="97"/>
      <c r="BL12" s="97"/>
      <c r="BM12" s="98"/>
    </row>
    <row r="13" spans="1:209" x14ac:dyDescent="0.25">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row>
    <row r="34" spans="2:7" x14ac:dyDescent="0.25">
      <c r="B34" s="49"/>
      <c r="C34" s="49"/>
      <c r="D34" s="49"/>
      <c r="E34" s="49"/>
      <c r="F34" s="49"/>
      <c r="G34" s="49"/>
    </row>
    <row r="35" spans="2:7" x14ac:dyDescent="0.25">
      <c r="B35" s="49"/>
      <c r="C35" s="49"/>
      <c r="D35" s="49"/>
      <c r="E35" s="49"/>
      <c r="F35" s="49"/>
      <c r="G35" s="49"/>
    </row>
    <row r="36" spans="2:7" x14ac:dyDescent="0.25">
      <c r="B36" s="49"/>
      <c r="C36" s="49"/>
      <c r="D36" s="49"/>
      <c r="E36" s="49"/>
      <c r="F36" s="49"/>
      <c r="G36" s="49"/>
    </row>
    <row r="37" spans="2:7" x14ac:dyDescent="0.25">
      <c r="B37" s="49"/>
      <c r="C37" s="49"/>
      <c r="D37" s="49"/>
      <c r="E37" s="49"/>
      <c r="F37" s="49"/>
      <c r="G37" s="49"/>
    </row>
    <row r="38" spans="2:7" x14ac:dyDescent="0.25">
      <c r="B38" s="49"/>
      <c r="C38" s="49"/>
      <c r="D38" s="49"/>
      <c r="E38" s="49"/>
      <c r="F38" s="49"/>
      <c r="G38" s="49"/>
    </row>
    <row r="39" spans="2:7" x14ac:dyDescent="0.25">
      <c r="B39" s="49"/>
      <c r="C39" s="49"/>
      <c r="D39" s="49"/>
      <c r="E39" s="49"/>
      <c r="F39" s="49"/>
      <c r="G39" s="49"/>
    </row>
    <row r="40" spans="2:7" x14ac:dyDescent="0.25">
      <c r="B40" s="49"/>
      <c r="C40" s="49"/>
      <c r="D40" s="49"/>
      <c r="E40" s="49"/>
      <c r="F40" s="49"/>
      <c r="G40" s="49"/>
    </row>
    <row r="41" spans="2:7" x14ac:dyDescent="0.25">
      <c r="B41" s="49"/>
      <c r="C41" s="49"/>
      <c r="D41" s="49"/>
      <c r="E41" s="49"/>
      <c r="F41" s="49"/>
      <c r="G41" s="49"/>
    </row>
    <row r="42" spans="2:7" x14ac:dyDescent="0.25">
      <c r="B42" s="49"/>
      <c r="C42" s="49"/>
      <c r="D42" s="49"/>
      <c r="E42" s="49"/>
      <c r="F42" s="49"/>
      <c r="G42" s="49"/>
    </row>
    <row r="43" spans="2:7" x14ac:dyDescent="0.25">
      <c r="B43" s="49"/>
      <c r="C43" s="49"/>
      <c r="D43" s="49"/>
      <c r="E43" s="49"/>
      <c r="F43" s="49"/>
      <c r="G43" s="49"/>
    </row>
    <row r="44" spans="2:7" x14ac:dyDescent="0.25">
      <c r="B44" s="49"/>
      <c r="C44" s="49"/>
      <c r="D44" s="49"/>
      <c r="E44" s="49"/>
      <c r="F44" s="49"/>
      <c r="G44" s="49"/>
    </row>
    <row r="45" spans="2:7" x14ac:dyDescent="0.25">
      <c r="B45" s="49"/>
      <c r="C45" s="49"/>
      <c r="D45" s="49"/>
      <c r="E45" s="49"/>
      <c r="F45" s="49"/>
      <c r="G45" s="49"/>
    </row>
    <row r="46" spans="2:7" x14ac:dyDescent="0.25">
      <c r="B46" s="49"/>
      <c r="C46" s="49"/>
      <c r="D46" s="49"/>
      <c r="E46" s="49"/>
      <c r="F46" s="49"/>
      <c r="G46" s="49"/>
    </row>
    <row r="47" spans="2:7" x14ac:dyDescent="0.25">
      <c r="B47" s="49"/>
      <c r="C47" s="49"/>
      <c r="D47" s="49"/>
      <c r="E47" s="49"/>
      <c r="F47" s="49"/>
      <c r="G47" s="49"/>
    </row>
    <row r="48" spans="2:7" x14ac:dyDescent="0.25">
      <c r="B48" s="49"/>
      <c r="C48" s="49"/>
      <c r="D48" s="49"/>
      <c r="E48" s="49"/>
      <c r="F48" s="49"/>
      <c r="G48" s="49"/>
    </row>
    <row r="49" spans="2:7" x14ac:dyDescent="0.25">
      <c r="B49" s="49"/>
      <c r="C49" s="49"/>
      <c r="D49" s="49"/>
      <c r="E49" s="49"/>
      <c r="F49" s="49"/>
      <c r="G49" s="49"/>
    </row>
    <row r="66" spans="2:7" x14ac:dyDescent="0.25">
      <c r="B66" s="49"/>
      <c r="C66" s="49"/>
      <c r="E66" s="49"/>
      <c r="F66" s="49"/>
      <c r="G66" s="49"/>
    </row>
    <row r="87" spans="2:7" x14ac:dyDescent="0.25">
      <c r="B87" s="49"/>
      <c r="C87" s="49"/>
      <c r="D87" s="49" t="s">
        <v>116</v>
      </c>
      <c r="E87" s="49"/>
      <c r="F87" s="49"/>
      <c r="G87" s="49"/>
    </row>
    <row r="89" spans="2:7" x14ac:dyDescent="0.25">
      <c r="B89" s="49"/>
      <c r="C89" s="49"/>
      <c r="D89" s="49"/>
      <c r="E89" s="49"/>
      <c r="F89" s="49"/>
      <c r="G89" s="49"/>
    </row>
    <row r="90" spans="2:7" x14ac:dyDescent="0.25">
      <c r="B90" s="49"/>
      <c r="C90" s="49"/>
      <c r="D90" s="49"/>
      <c r="E90" s="49"/>
      <c r="F90" s="49"/>
      <c r="G90" s="49"/>
    </row>
    <row r="91" spans="2:7" x14ac:dyDescent="0.25">
      <c r="B91" s="49"/>
      <c r="C91" s="49"/>
      <c r="D91" s="49"/>
      <c r="E91" s="49"/>
      <c r="F91" s="49"/>
      <c r="G91" s="49"/>
    </row>
    <row r="92" spans="2:7" x14ac:dyDescent="0.25">
      <c r="B92" s="49"/>
      <c r="C92" s="49"/>
      <c r="D92" s="49"/>
      <c r="E92" s="49"/>
      <c r="F92" s="49"/>
      <c r="G92" s="49"/>
    </row>
    <row r="93" spans="2:7" x14ac:dyDescent="0.25">
      <c r="B93" s="49"/>
      <c r="C93" s="49"/>
      <c r="D93" s="49"/>
      <c r="E93" s="49"/>
      <c r="F93" s="49"/>
      <c r="G93" s="49"/>
    </row>
  </sheetData>
  <sheetProtection selectLockedCells="1"/>
  <mergeCells count="42">
    <mergeCell ref="B4:BM4"/>
    <mergeCell ref="B1:B3"/>
    <mergeCell ref="C1:BI3"/>
    <mergeCell ref="BJ1:BM1"/>
    <mergeCell ref="BJ2:BM2"/>
    <mergeCell ref="BJ3:BM3"/>
    <mergeCell ref="BJ6:BM6"/>
    <mergeCell ref="B5:U5"/>
    <mergeCell ref="V5:BM5"/>
    <mergeCell ref="V6:X6"/>
    <mergeCell ref="Y6:AA6"/>
    <mergeCell ref="AB6:AD6"/>
    <mergeCell ref="AE6:AG6"/>
    <mergeCell ref="AH6:AJ6"/>
    <mergeCell ref="AK6:AM6"/>
    <mergeCell ref="AN6:AP6"/>
    <mergeCell ref="AQ6:AS6"/>
    <mergeCell ref="P6:P7"/>
    <mergeCell ref="L6:L7"/>
    <mergeCell ref="M6:M7"/>
    <mergeCell ref="N6:N7"/>
    <mergeCell ref="O6:O7"/>
    <mergeCell ref="AW6:AY6"/>
    <mergeCell ref="AZ6:BB6"/>
    <mergeCell ref="BC6:BE6"/>
    <mergeCell ref="BF6:BH6"/>
    <mergeCell ref="K6:K7"/>
    <mergeCell ref="G6:G7"/>
    <mergeCell ref="H6:H7"/>
    <mergeCell ref="I6:I7"/>
    <mergeCell ref="J6:J7"/>
    <mergeCell ref="AT6:AV6"/>
    <mergeCell ref="Q6:Q7"/>
    <mergeCell ref="R6:R7"/>
    <mergeCell ref="S6:S7"/>
    <mergeCell ref="T6:T7"/>
    <mergeCell ref="U6:U7"/>
    <mergeCell ref="B6:B7"/>
    <mergeCell ref="C6:C7"/>
    <mergeCell ref="D6:D7"/>
    <mergeCell ref="E6:E7"/>
    <mergeCell ref="F6:F7"/>
  </mergeCells>
  <dataValidations disablePrompts="1" count="2">
    <dataValidation type="list" allowBlank="1" showInputMessage="1" showErrorMessage="1" sqref="J12" xr:uid="{00000000-0002-0000-0A00-000000000000}">
      <formula1>"EFICACIA,EFICIENCIA,EFECTIVIDAD"</formula1>
    </dataValidation>
    <dataValidation type="list" allowBlank="1" showInputMessage="1" showErrorMessage="1" sqref="R12" xr:uid="{00000000-0002-0000-0A00-000001000000}">
      <formula1>"MENSUAL,TRIMESTRAL,SEMESTRAL,ANUAL"</formula1>
    </dataValidation>
  </dataValidations>
  <pageMargins left="0.70866141732283472" right="0.70866141732283472" top="0.74803149606299213" bottom="0.74803149606299213" header="0.31496062992125984" footer="0.31496062992125984"/>
  <pageSetup paperSize="14" scale="25"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249977111117893"/>
  </sheetPr>
  <dimension ref="A1:HA91"/>
  <sheetViews>
    <sheetView topLeftCell="F7" zoomScale="70" zoomScaleNormal="70" workbookViewId="0">
      <selection activeCell="H8" sqref="H8:H9"/>
    </sheetView>
  </sheetViews>
  <sheetFormatPr baseColWidth="10" defaultColWidth="11.453125" defaultRowHeight="12.5" outlineLevelCol="1" x14ac:dyDescent="0.25"/>
  <cols>
    <col min="1" max="1" width="0" style="28" hidden="1" customWidth="1"/>
    <col min="2" max="2" width="47" style="28" customWidth="1"/>
    <col min="3" max="3" width="31.1796875" style="28" customWidth="1"/>
    <col min="4" max="5" width="20" style="28" customWidth="1"/>
    <col min="6" max="7" width="27.54296875" style="28" customWidth="1"/>
    <col min="8" max="8" width="25.1796875" style="28" customWidth="1"/>
    <col min="9" max="9" width="18.7265625" style="28" customWidth="1"/>
    <col min="10" max="10" width="19.26953125" style="28" customWidth="1"/>
    <col min="11" max="11" width="22.1796875" style="28" customWidth="1"/>
    <col min="12" max="13" width="30.54296875" style="28" customWidth="1"/>
    <col min="14" max="14" width="19" style="28" customWidth="1"/>
    <col min="15" max="15" width="21" style="28" customWidth="1"/>
    <col min="16" max="16" width="17" style="28" customWidth="1"/>
    <col min="17" max="17" width="12" style="28" customWidth="1"/>
    <col min="18" max="18" width="18.453125" style="28" customWidth="1"/>
    <col min="19" max="19" width="15.1796875" style="28" customWidth="1"/>
    <col min="20" max="20" width="13.54296875" style="28" customWidth="1" outlineLevel="1"/>
    <col min="21" max="21" width="19.26953125" style="28" customWidth="1" outlineLevel="1"/>
    <col min="22" max="60" width="10.54296875" style="28" customWidth="1" outlineLevel="1"/>
    <col min="61" max="61" width="18.81640625" style="28" customWidth="1" outlineLevel="1"/>
    <col min="62" max="62" width="123.81640625" style="28" customWidth="1"/>
    <col min="63" max="63" width="82.1796875" style="28" customWidth="1"/>
    <col min="64" max="64" width="61" style="28" customWidth="1"/>
    <col min="65" max="65" width="28.81640625" style="28" customWidth="1"/>
    <col min="66" max="66" width="62" style="28" customWidth="1"/>
    <col min="67" max="70" width="11.453125" style="28" customWidth="1"/>
    <col min="71" max="16384" width="11.453125" style="28"/>
  </cols>
  <sheetData>
    <row r="1" spans="1:209" ht="53.25" customHeight="1" x14ac:dyDescent="0.25">
      <c r="B1" s="330"/>
      <c r="C1" s="331" t="s">
        <v>0</v>
      </c>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331"/>
      <c r="AY1" s="331"/>
      <c r="AZ1" s="331"/>
      <c r="BA1" s="331"/>
      <c r="BB1" s="331"/>
      <c r="BC1" s="331"/>
      <c r="BD1" s="331"/>
      <c r="BE1" s="331"/>
      <c r="BF1" s="331"/>
      <c r="BG1" s="331"/>
      <c r="BH1" s="331"/>
      <c r="BI1" s="331"/>
      <c r="BJ1" s="321" t="s">
        <v>1</v>
      </c>
      <c r="BK1" s="322"/>
      <c r="BL1" s="322"/>
      <c r="BM1" s="323"/>
    </row>
    <row r="2" spans="1:209" ht="48" customHeight="1" x14ac:dyDescent="0.25">
      <c r="B2" s="330"/>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24" t="s">
        <v>2</v>
      </c>
      <c r="BK2" s="325"/>
      <c r="BL2" s="325"/>
      <c r="BM2" s="326"/>
    </row>
    <row r="3" spans="1:209" ht="53.25" customHeight="1" thickBot="1" x14ac:dyDescent="0.3">
      <c r="B3" s="330"/>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31"/>
      <c r="BE3" s="331"/>
      <c r="BF3" s="331"/>
      <c r="BG3" s="331"/>
      <c r="BH3" s="331"/>
      <c r="BI3" s="331"/>
      <c r="BJ3" s="327" t="s">
        <v>3</v>
      </c>
      <c r="BK3" s="328"/>
      <c r="BL3" s="328"/>
      <c r="BM3" s="329"/>
    </row>
    <row r="4" spans="1:209" ht="39.75" customHeight="1" thickBot="1" x14ac:dyDescent="0.3">
      <c r="B4" s="256" t="s">
        <v>225</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8"/>
    </row>
    <row r="5" spans="1:209" ht="48.75" customHeight="1" x14ac:dyDescent="0.25">
      <c r="B5" s="260" t="s">
        <v>5</v>
      </c>
      <c r="C5" s="262"/>
      <c r="D5" s="262"/>
      <c r="E5" s="262"/>
      <c r="F5" s="262"/>
      <c r="G5" s="262"/>
      <c r="H5" s="262"/>
      <c r="I5" s="262"/>
      <c r="J5" s="262"/>
      <c r="K5" s="262"/>
      <c r="L5" s="262"/>
      <c r="M5" s="262"/>
      <c r="N5" s="262"/>
      <c r="O5" s="262"/>
      <c r="P5" s="262"/>
      <c r="Q5" s="262"/>
      <c r="R5" s="262"/>
      <c r="S5" s="262"/>
      <c r="T5" s="262"/>
      <c r="U5" s="262"/>
      <c r="V5" s="262" t="s">
        <v>6</v>
      </c>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2"/>
      <c r="BA5" s="262"/>
      <c r="BB5" s="262"/>
      <c r="BC5" s="262"/>
      <c r="BD5" s="262"/>
      <c r="BE5" s="262"/>
      <c r="BF5" s="262"/>
      <c r="BG5" s="262"/>
      <c r="BH5" s="262"/>
      <c r="BI5" s="262"/>
      <c r="BJ5" s="262"/>
      <c r="BK5" s="262"/>
      <c r="BL5" s="262"/>
      <c r="BM5" s="308"/>
      <c r="BN5" s="29"/>
    </row>
    <row r="6" spans="1:209" s="33" customFormat="1" ht="132.75" customHeight="1" x14ac:dyDescent="0.25">
      <c r="A6" s="88"/>
      <c r="B6" s="362" t="s">
        <v>7</v>
      </c>
      <c r="C6" s="362" t="s">
        <v>8</v>
      </c>
      <c r="D6" s="362" t="s">
        <v>9</v>
      </c>
      <c r="E6" s="362" t="s">
        <v>10</v>
      </c>
      <c r="F6" s="362" t="s">
        <v>11</v>
      </c>
      <c r="G6" s="362" t="s">
        <v>226</v>
      </c>
      <c r="H6" s="362" t="s">
        <v>13</v>
      </c>
      <c r="I6" s="362" t="s">
        <v>14</v>
      </c>
      <c r="J6" s="362" t="s">
        <v>15</v>
      </c>
      <c r="K6" s="362" t="s">
        <v>16</v>
      </c>
      <c r="L6" s="362" t="s">
        <v>17</v>
      </c>
      <c r="M6" s="362" t="s">
        <v>18</v>
      </c>
      <c r="N6" s="362" t="s">
        <v>19</v>
      </c>
      <c r="O6" s="362" t="s">
        <v>20</v>
      </c>
      <c r="P6" s="362" t="s">
        <v>21</v>
      </c>
      <c r="Q6" s="362" t="s">
        <v>22</v>
      </c>
      <c r="R6" s="362" t="s">
        <v>23</v>
      </c>
      <c r="S6" s="362" t="s">
        <v>24</v>
      </c>
      <c r="T6" s="362" t="s">
        <v>25</v>
      </c>
      <c r="U6" s="362" t="s">
        <v>26</v>
      </c>
      <c r="V6" s="253" t="s">
        <v>27</v>
      </c>
      <c r="W6" s="253"/>
      <c r="X6" s="253"/>
      <c r="Y6" s="253" t="s">
        <v>28</v>
      </c>
      <c r="Z6" s="253"/>
      <c r="AA6" s="253"/>
      <c r="AB6" s="253" t="s">
        <v>29</v>
      </c>
      <c r="AC6" s="253"/>
      <c r="AD6" s="253"/>
      <c r="AE6" s="253" t="s">
        <v>30</v>
      </c>
      <c r="AF6" s="253"/>
      <c r="AG6" s="253"/>
      <c r="AH6" s="253" t="s">
        <v>31</v>
      </c>
      <c r="AI6" s="253"/>
      <c r="AJ6" s="253"/>
      <c r="AK6" s="253" t="s">
        <v>32</v>
      </c>
      <c r="AL6" s="253"/>
      <c r="AM6" s="253"/>
      <c r="AN6" s="253" t="s">
        <v>33</v>
      </c>
      <c r="AO6" s="253"/>
      <c r="AP6" s="253"/>
      <c r="AQ6" s="253" t="s">
        <v>34</v>
      </c>
      <c r="AR6" s="253"/>
      <c r="AS6" s="253"/>
      <c r="AT6" s="253" t="s">
        <v>35</v>
      </c>
      <c r="AU6" s="253"/>
      <c r="AV6" s="253"/>
      <c r="AW6" s="253" t="s">
        <v>36</v>
      </c>
      <c r="AX6" s="253"/>
      <c r="AY6" s="253"/>
      <c r="AZ6" s="253" t="s">
        <v>37</v>
      </c>
      <c r="BA6" s="253"/>
      <c r="BB6" s="253"/>
      <c r="BC6" s="253" t="s">
        <v>38</v>
      </c>
      <c r="BD6" s="253"/>
      <c r="BE6" s="253"/>
      <c r="BF6" s="253" t="s">
        <v>39</v>
      </c>
      <c r="BG6" s="253"/>
      <c r="BH6" s="253"/>
      <c r="BI6" s="19" t="s">
        <v>40</v>
      </c>
      <c r="BJ6" s="253" t="s">
        <v>41</v>
      </c>
      <c r="BK6" s="253"/>
      <c r="BL6" s="253"/>
      <c r="BM6" s="259"/>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2"/>
    </row>
    <row r="7" spans="1:209" s="100" customFormat="1" ht="26" x14ac:dyDescent="0.25">
      <c r="B7" s="363"/>
      <c r="C7" s="363"/>
      <c r="D7" s="363"/>
      <c r="E7" s="363"/>
      <c r="F7" s="363"/>
      <c r="G7" s="363"/>
      <c r="H7" s="363"/>
      <c r="I7" s="363"/>
      <c r="J7" s="363"/>
      <c r="K7" s="363"/>
      <c r="L7" s="363"/>
      <c r="M7" s="363"/>
      <c r="N7" s="363"/>
      <c r="O7" s="363"/>
      <c r="P7" s="363"/>
      <c r="Q7" s="363"/>
      <c r="R7" s="363"/>
      <c r="S7" s="363"/>
      <c r="T7" s="363"/>
      <c r="U7" s="363"/>
      <c r="V7" s="101" t="s">
        <v>42</v>
      </c>
      <c r="W7" s="101" t="s">
        <v>43</v>
      </c>
      <c r="X7" s="101" t="s">
        <v>44</v>
      </c>
      <c r="Y7" s="101" t="s">
        <v>42</v>
      </c>
      <c r="Z7" s="101" t="s">
        <v>43</v>
      </c>
      <c r="AA7" s="101" t="s">
        <v>44</v>
      </c>
      <c r="AB7" s="101" t="s">
        <v>42</v>
      </c>
      <c r="AC7" s="101" t="s">
        <v>43</v>
      </c>
      <c r="AD7" s="101" t="s">
        <v>44</v>
      </c>
      <c r="AE7" s="101" t="s">
        <v>42</v>
      </c>
      <c r="AF7" s="101" t="s">
        <v>43</v>
      </c>
      <c r="AG7" s="101" t="s">
        <v>44</v>
      </c>
      <c r="AH7" s="101" t="s">
        <v>42</v>
      </c>
      <c r="AI7" s="101" t="s">
        <v>43</v>
      </c>
      <c r="AJ7" s="101" t="s">
        <v>44</v>
      </c>
      <c r="AK7" s="101" t="s">
        <v>42</v>
      </c>
      <c r="AL7" s="101" t="s">
        <v>43</v>
      </c>
      <c r="AM7" s="101" t="s">
        <v>44</v>
      </c>
      <c r="AN7" s="101" t="s">
        <v>42</v>
      </c>
      <c r="AO7" s="101" t="s">
        <v>43</v>
      </c>
      <c r="AP7" s="101" t="s">
        <v>44</v>
      </c>
      <c r="AQ7" s="101" t="s">
        <v>42</v>
      </c>
      <c r="AR7" s="101" t="s">
        <v>43</v>
      </c>
      <c r="AS7" s="101" t="s">
        <v>44</v>
      </c>
      <c r="AT7" s="101" t="s">
        <v>42</v>
      </c>
      <c r="AU7" s="101" t="s">
        <v>43</v>
      </c>
      <c r="AV7" s="101" t="s">
        <v>44</v>
      </c>
      <c r="AW7" s="101" t="s">
        <v>42</v>
      </c>
      <c r="AX7" s="101" t="s">
        <v>43</v>
      </c>
      <c r="AY7" s="101" t="s">
        <v>44</v>
      </c>
      <c r="AZ7" s="101" t="s">
        <v>42</v>
      </c>
      <c r="BA7" s="101" t="s">
        <v>43</v>
      </c>
      <c r="BB7" s="101" t="s">
        <v>44</v>
      </c>
      <c r="BC7" s="101" t="s">
        <v>42</v>
      </c>
      <c r="BD7" s="101" t="s">
        <v>43</v>
      </c>
      <c r="BE7" s="101" t="s">
        <v>44</v>
      </c>
      <c r="BF7" s="101" t="s">
        <v>42</v>
      </c>
      <c r="BG7" s="101" t="s">
        <v>43</v>
      </c>
      <c r="BH7" s="101" t="s">
        <v>44</v>
      </c>
      <c r="BI7" s="101" t="s">
        <v>44</v>
      </c>
      <c r="BJ7" s="19" t="s">
        <v>117</v>
      </c>
      <c r="BK7" s="19" t="s">
        <v>118</v>
      </c>
      <c r="BL7" s="19" t="s">
        <v>119</v>
      </c>
      <c r="BM7" s="54" t="s">
        <v>120</v>
      </c>
    </row>
    <row r="8" spans="1:209" s="56" customFormat="1" ht="309.75" customHeight="1" x14ac:dyDescent="0.25">
      <c r="A8" s="37">
        <v>62</v>
      </c>
      <c r="B8" s="183" t="s">
        <v>47</v>
      </c>
      <c r="C8" s="184" t="s">
        <v>67</v>
      </c>
      <c r="D8" s="150" t="s">
        <v>108</v>
      </c>
      <c r="E8" s="51" t="s">
        <v>227</v>
      </c>
      <c r="F8" s="150" t="s">
        <v>228</v>
      </c>
      <c r="G8" s="51" t="s">
        <v>229</v>
      </c>
      <c r="H8" s="51" t="s">
        <v>230</v>
      </c>
      <c r="I8" s="77">
        <v>0.7</v>
      </c>
      <c r="J8" s="6" t="s">
        <v>73</v>
      </c>
      <c r="K8" s="16" t="s">
        <v>231</v>
      </c>
      <c r="L8" s="16" t="s">
        <v>232</v>
      </c>
      <c r="M8" s="16" t="s">
        <v>233</v>
      </c>
      <c r="N8" s="16">
        <v>100</v>
      </c>
      <c r="O8" s="16">
        <v>100</v>
      </c>
      <c r="P8" s="13">
        <v>1</v>
      </c>
      <c r="Q8" s="16" t="s">
        <v>44</v>
      </c>
      <c r="R8" s="16" t="s">
        <v>55</v>
      </c>
      <c r="S8" s="14">
        <v>44562</v>
      </c>
      <c r="T8" s="14">
        <v>44926</v>
      </c>
      <c r="U8" s="16" t="s">
        <v>234</v>
      </c>
      <c r="V8" s="6">
        <v>0</v>
      </c>
      <c r="W8" s="6">
        <v>0</v>
      </c>
      <c r="X8" s="6">
        <f>W8/$BF$8</f>
        <v>0</v>
      </c>
      <c r="Y8" s="6">
        <v>0</v>
      </c>
      <c r="Z8" s="6">
        <v>0</v>
      </c>
      <c r="AA8" s="6">
        <f>Z8/$BF$8</f>
        <v>0</v>
      </c>
      <c r="AB8" s="6">
        <v>10</v>
      </c>
      <c r="AC8" s="6">
        <v>10</v>
      </c>
      <c r="AD8" s="154">
        <f>AC8/$BF$8</f>
        <v>0.1</v>
      </c>
      <c r="AE8" s="20">
        <v>0</v>
      </c>
      <c r="AF8" s="20">
        <v>0</v>
      </c>
      <c r="AG8" s="154">
        <f>AF8/$BF$8</f>
        <v>0</v>
      </c>
      <c r="AH8" s="20">
        <v>0</v>
      </c>
      <c r="AI8" s="20">
        <v>0</v>
      </c>
      <c r="AJ8" s="154">
        <f>AI8/$BF$8</f>
        <v>0</v>
      </c>
      <c r="AK8" s="20">
        <v>30</v>
      </c>
      <c r="AL8" s="20">
        <v>30</v>
      </c>
      <c r="AM8" s="154">
        <f>AL8/$BF$8</f>
        <v>0.3</v>
      </c>
      <c r="AN8" s="20">
        <v>0</v>
      </c>
      <c r="AO8" s="20">
        <v>0</v>
      </c>
      <c r="AP8" s="154">
        <f>AO8/$BF$8</f>
        <v>0</v>
      </c>
      <c r="AQ8" s="20">
        <v>0</v>
      </c>
      <c r="AR8" s="20">
        <v>0</v>
      </c>
      <c r="AS8" s="154">
        <f>AR8/$BF$8</f>
        <v>0</v>
      </c>
      <c r="AT8" s="20">
        <v>30</v>
      </c>
      <c r="AU8" s="20">
        <v>30</v>
      </c>
      <c r="AV8" s="154">
        <f>AU8/$BF$8</f>
        <v>0.3</v>
      </c>
      <c r="AW8" s="20">
        <v>0</v>
      </c>
      <c r="AX8" s="20">
        <v>0</v>
      </c>
      <c r="AY8" s="154">
        <f>AX8/$BF$8</f>
        <v>0</v>
      </c>
      <c r="AZ8" s="20">
        <v>0</v>
      </c>
      <c r="BA8" s="20">
        <v>0</v>
      </c>
      <c r="BB8" s="154">
        <f>BA8/$BF$8</f>
        <v>0</v>
      </c>
      <c r="BC8" s="20">
        <v>30</v>
      </c>
      <c r="BD8" s="20">
        <v>30</v>
      </c>
      <c r="BE8" s="154">
        <f>BD8/$BF$8</f>
        <v>0.3</v>
      </c>
      <c r="BF8" s="17">
        <f>SUM(V8,Y8,AB8,AE8,AH8,AK8,AN8,AQ8,AT8,AW8,AZ8,BC8)</f>
        <v>100</v>
      </c>
      <c r="BG8" s="17">
        <f>SUM(W8,Z8,AC8,AF8,AI8,AL8,AO8,AR8,AU8,AX8,BA8,BD8)</f>
        <v>100</v>
      </c>
      <c r="BH8" s="50">
        <f>+BG8/BF8</f>
        <v>1</v>
      </c>
      <c r="BI8" s="50">
        <f>+BH8*I8/100%</f>
        <v>0.7</v>
      </c>
      <c r="BJ8" s="113" t="s">
        <v>235</v>
      </c>
      <c r="BK8" s="117" t="s">
        <v>630</v>
      </c>
      <c r="BL8" s="117" t="s">
        <v>652</v>
      </c>
      <c r="BM8" s="225" t="s">
        <v>749</v>
      </c>
      <c r="BN8" s="72" t="s">
        <v>868</v>
      </c>
    </row>
    <row r="9" spans="1:209" s="56" customFormat="1" ht="326.25" customHeight="1" x14ac:dyDescent="0.25">
      <c r="A9" s="37">
        <v>63</v>
      </c>
      <c r="B9" s="183" t="s">
        <v>47</v>
      </c>
      <c r="C9" s="184" t="s">
        <v>67</v>
      </c>
      <c r="D9" s="150" t="s">
        <v>108</v>
      </c>
      <c r="E9" s="51" t="s">
        <v>227</v>
      </c>
      <c r="F9" s="150" t="s">
        <v>228</v>
      </c>
      <c r="G9" s="51" t="s">
        <v>229</v>
      </c>
      <c r="H9" s="51" t="s">
        <v>236</v>
      </c>
      <c r="I9" s="77">
        <v>0.3</v>
      </c>
      <c r="J9" s="6" t="s">
        <v>73</v>
      </c>
      <c r="K9" s="16" t="s">
        <v>237</v>
      </c>
      <c r="L9" s="16" t="s">
        <v>238</v>
      </c>
      <c r="M9" s="16" t="s">
        <v>239</v>
      </c>
      <c r="N9" s="16">
        <v>100</v>
      </c>
      <c r="O9" s="16">
        <v>100</v>
      </c>
      <c r="P9" s="13">
        <v>1</v>
      </c>
      <c r="Q9" s="16" t="s">
        <v>44</v>
      </c>
      <c r="R9" s="16" t="s">
        <v>55</v>
      </c>
      <c r="S9" s="14">
        <v>44562</v>
      </c>
      <c r="T9" s="14">
        <v>44926</v>
      </c>
      <c r="U9" s="16" t="s">
        <v>234</v>
      </c>
      <c r="V9" s="6">
        <v>0</v>
      </c>
      <c r="W9" s="6">
        <v>0</v>
      </c>
      <c r="X9" s="6">
        <f>W9/$BF$8</f>
        <v>0</v>
      </c>
      <c r="Y9" s="6">
        <v>0</v>
      </c>
      <c r="Z9" s="6">
        <v>0</v>
      </c>
      <c r="AA9" s="6">
        <f>Z9/$BF$8</f>
        <v>0</v>
      </c>
      <c r="AB9" s="6">
        <v>10</v>
      </c>
      <c r="AC9" s="6">
        <v>10</v>
      </c>
      <c r="AD9" s="154">
        <f>AC9/$BF$8</f>
        <v>0.1</v>
      </c>
      <c r="AE9" s="20">
        <v>0</v>
      </c>
      <c r="AF9" s="20">
        <v>0</v>
      </c>
      <c r="AG9" s="154">
        <f>AF9/$BF$8</f>
        <v>0</v>
      </c>
      <c r="AH9" s="20">
        <v>0</v>
      </c>
      <c r="AI9" s="20">
        <v>0</v>
      </c>
      <c r="AJ9" s="154">
        <f>AI9/$BF$8</f>
        <v>0</v>
      </c>
      <c r="AK9" s="20">
        <v>30</v>
      </c>
      <c r="AL9" s="20">
        <v>30</v>
      </c>
      <c r="AM9" s="154">
        <f>AL9/$BF$8</f>
        <v>0.3</v>
      </c>
      <c r="AN9" s="20">
        <v>0</v>
      </c>
      <c r="AO9" s="20">
        <v>0</v>
      </c>
      <c r="AP9" s="154">
        <f>AO9/$BF$8</f>
        <v>0</v>
      </c>
      <c r="AQ9" s="20">
        <v>0</v>
      </c>
      <c r="AR9" s="20">
        <v>0</v>
      </c>
      <c r="AS9" s="154">
        <f>AR9/$BF$8</f>
        <v>0</v>
      </c>
      <c r="AT9" s="20">
        <v>30</v>
      </c>
      <c r="AU9" s="20">
        <v>30</v>
      </c>
      <c r="AV9" s="154">
        <f>AU9/$BF$8</f>
        <v>0.3</v>
      </c>
      <c r="AW9" s="20">
        <v>0</v>
      </c>
      <c r="AX9" s="20">
        <v>0</v>
      </c>
      <c r="AY9" s="154">
        <f>AX9/$BF$8</f>
        <v>0</v>
      </c>
      <c r="AZ9" s="20">
        <v>0</v>
      </c>
      <c r="BA9" s="20">
        <v>0</v>
      </c>
      <c r="BB9" s="154">
        <f>BA9/$BF$8</f>
        <v>0</v>
      </c>
      <c r="BC9" s="20">
        <v>30</v>
      </c>
      <c r="BD9" s="20">
        <v>30</v>
      </c>
      <c r="BE9" s="154">
        <f>BD9/$BF$8</f>
        <v>0.3</v>
      </c>
      <c r="BF9" s="17">
        <f>SUM(V9,Y9,AB9,AE9,AH9,AK9,AN9,AQ9,AT9,AW9,AZ9,BC9)</f>
        <v>100</v>
      </c>
      <c r="BG9" s="17">
        <f>SUM(W9,Z9,AC9,AF9,AI9,AL9,AO9,AR9,AU9,AX9,BA9,BD9)</f>
        <v>100</v>
      </c>
      <c r="BH9" s="50">
        <f>+BG9/BF9</f>
        <v>1</v>
      </c>
      <c r="BI9" s="50">
        <f>+BH9*I9/100%</f>
        <v>0.3</v>
      </c>
      <c r="BJ9" s="113" t="s">
        <v>240</v>
      </c>
      <c r="BK9" s="117" t="s">
        <v>631</v>
      </c>
      <c r="BL9" s="117" t="s">
        <v>653</v>
      </c>
      <c r="BM9" s="225" t="s">
        <v>750</v>
      </c>
      <c r="BN9" s="72" t="s">
        <v>869</v>
      </c>
    </row>
    <row r="10" spans="1:209" s="40" customFormat="1" ht="42" customHeight="1" thickBot="1" x14ac:dyDescent="0.3">
      <c r="B10" s="92" t="s">
        <v>99</v>
      </c>
      <c r="C10" s="93"/>
      <c r="D10" s="94"/>
      <c r="E10" s="94"/>
      <c r="F10" s="94"/>
      <c r="G10" s="94"/>
      <c r="H10" s="95"/>
      <c r="I10" s="4">
        <v>1</v>
      </c>
      <c r="J10" s="94"/>
      <c r="K10" s="94"/>
      <c r="L10" s="94"/>
      <c r="M10" s="94"/>
      <c r="N10" s="94"/>
      <c r="O10" s="94"/>
      <c r="P10" s="94"/>
      <c r="Q10" s="94"/>
      <c r="R10" s="94"/>
      <c r="S10" s="94"/>
      <c r="T10" s="94"/>
      <c r="U10" s="94"/>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74">
        <f>SUM(BI5:BI9)</f>
        <v>1</v>
      </c>
      <c r="BJ10" s="97"/>
      <c r="BK10" s="97"/>
      <c r="BL10" s="97"/>
      <c r="BM10" s="98"/>
    </row>
    <row r="11" spans="1:209" x14ac:dyDescent="0.25">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row>
    <row r="32" spans="2:7" x14ac:dyDescent="0.25">
      <c r="B32" s="49"/>
      <c r="C32" s="49"/>
      <c r="D32" s="49"/>
      <c r="E32" s="49"/>
      <c r="F32" s="49"/>
      <c r="G32" s="49"/>
    </row>
    <row r="33" spans="2:7" x14ac:dyDescent="0.25">
      <c r="B33" s="49"/>
      <c r="C33" s="49"/>
      <c r="D33" s="49"/>
      <c r="E33" s="49"/>
      <c r="F33" s="49"/>
      <c r="G33" s="49"/>
    </row>
    <row r="34" spans="2:7" x14ac:dyDescent="0.25">
      <c r="B34" s="49"/>
      <c r="C34" s="49"/>
      <c r="D34" s="49"/>
      <c r="E34" s="49"/>
      <c r="F34" s="49"/>
      <c r="G34" s="49"/>
    </row>
    <row r="35" spans="2:7" x14ac:dyDescent="0.25">
      <c r="B35" s="49"/>
      <c r="C35" s="49"/>
      <c r="D35" s="49"/>
      <c r="E35" s="49"/>
      <c r="F35" s="49"/>
      <c r="G35" s="49"/>
    </row>
    <row r="36" spans="2:7" x14ac:dyDescent="0.25">
      <c r="B36" s="49"/>
      <c r="C36" s="49"/>
      <c r="D36" s="49"/>
      <c r="E36" s="49"/>
      <c r="F36" s="49"/>
      <c r="G36" s="49"/>
    </row>
    <row r="37" spans="2:7" x14ac:dyDescent="0.25">
      <c r="B37" s="49"/>
      <c r="C37" s="49"/>
      <c r="D37" s="49"/>
      <c r="E37" s="49"/>
      <c r="F37" s="49"/>
      <c r="G37" s="49"/>
    </row>
    <row r="38" spans="2:7" x14ac:dyDescent="0.25">
      <c r="B38" s="49"/>
      <c r="C38" s="49"/>
      <c r="D38" s="49"/>
      <c r="E38" s="49"/>
      <c r="F38" s="49"/>
      <c r="G38" s="49"/>
    </row>
    <row r="39" spans="2:7" x14ac:dyDescent="0.25">
      <c r="B39" s="49"/>
      <c r="C39" s="49"/>
      <c r="D39" s="49"/>
      <c r="E39" s="49"/>
      <c r="F39" s="49"/>
      <c r="G39" s="49"/>
    </row>
    <row r="40" spans="2:7" x14ac:dyDescent="0.25">
      <c r="B40" s="49"/>
      <c r="C40" s="49"/>
      <c r="D40" s="49"/>
      <c r="E40" s="49"/>
      <c r="F40" s="49"/>
      <c r="G40" s="49"/>
    </row>
    <row r="41" spans="2:7" x14ac:dyDescent="0.25">
      <c r="B41" s="49"/>
      <c r="C41" s="49"/>
      <c r="D41" s="49"/>
      <c r="E41" s="49"/>
      <c r="F41" s="49"/>
      <c r="G41" s="49"/>
    </row>
    <row r="42" spans="2:7" x14ac:dyDescent="0.25">
      <c r="B42" s="49"/>
      <c r="C42" s="49"/>
      <c r="D42" s="49"/>
      <c r="E42" s="49"/>
      <c r="F42" s="49"/>
      <c r="G42" s="49"/>
    </row>
    <row r="43" spans="2:7" x14ac:dyDescent="0.25">
      <c r="B43" s="49"/>
      <c r="C43" s="49"/>
      <c r="D43" s="49"/>
      <c r="E43" s="49"/>
      <c r="F43" s="49"/>
      <c r="G43" s="49"/>
    </row>
    <row r="44" spans="2:7" x14ac:dyDescent="0.25">
      <c r="B44" s="49"/>
      <c r="C44" s="49"/>
      <c r="D44" s="49"/>
      <c r="E44" s="49"/>
      <c r="F44" s="49"/>
      <c r="G44" s="49"/>
    </row>
    <row r="45" spans="2:7" x14ac:dyDescent="0.25">
      <c r="B45" s="49"/>
      <c r="C45" s="49"/>
      <c r="D45" s="49"/>
      <c r="E45" s="49"/>
      <c r="F45" s="49"/>
      <c r="G45" s="49"/>
    </row>
    <row r="46" spans="2:7" x14ac:dyDescent="0.25">
      <c r="B46" s="49"/>
      <c r="C46" s="49"/>
      <c r="D46" s="49"/>
      <c r="E46" s="49"/>
      <c r="F46" s="49"/>
      <c r="G46" s="49"/>
    </row>
    <row r="47" spans="2:7" x14ac:dyDescent="0.25">
      <c r="B47" s="49"/>
      <c r="C47" s="49"/>
      <c r="D47" s="49"/>
      <c r="E47" s="49"/>
      <c r="F47" s="49"/>
      <c r="G47" s="49"/>
    </row>
    <row r="64" spans="2:7" x14ac:dyDescent="0.25">
      <c r="B64" s="49"/>
      <c r="C64" s="49"/>
      <c r="E64" s="49"/>
      <c r="F64" s="49"/>
      <c r="G64" s="49"/>
    </row>
    <row r="85" spans="2:7" x14ac:dyDescent="0.25">
      <c r="B85" s="49"/>
      <c r="C85" s="49"/>
      <c r="D85" s="49"/>
      <c r="E85" s="49"/>
      <c r="F85" s="49"/>
      <c r="G85" s="49"/>
    </row>
    <row r="87" spans="2:7" x14ac:dyDescent="0.25">
      <c r="B87" s="49"/>
      <c r="C87" s="49"/>
      <c r="D87" s="49"/>
      <c r="E87" s="49"/>
      <c r="F87" s="49"/>
      <c r="G87" s="49"/>
    </row>
    <row r="88" spans="2:7" x14ac:dyDescent="0.25">
      <c r="B88" s="49"/>
      <c r="C88" s="49"/>
      <c r="D88" s="49"/>
      <c r="E88" s="49"/>
      <c r="F88" s="49"/>
      <c r="G88" s="49"/>
    </row>
    <row r="89" spans="2:7" x14ac:dyDescent="0.25">
      <c r="B89" s="49"/>
      <c r="C89" s="49"/>
      <c r="D89" s="49"/>
      <c r="E89" s="49"/>
      <c r="F89" s="49"/>
      <c r="G89" s="49"/>
    </row>
    <row r="90" spans="2:7" x14ac:dyDescent="0.25">
      <c r="B90" s="49"/>
      <c r="C90" s="49"/>
      <c r="D90" s="49"/>
      <c r="E90" s="49"/>
      <c r="F90" s="49"/>
      <c r="G90" s="49"/>
    </row>
    <row r="91" spans="2:7" x14ac:dyDescent="0.25">
      <c r="B91" s="49"/>
      <c r="C91" s="49"/>
      <c r="D91" s="49"/>
      <c r="E91" s="49"/>
      <c r="F91" s="49"/>
      <c r="G91" s="49"/>
    </row>
  </sheetData>
  <sheetProtection selectLockedCells="1"/>
  <mergeCells count="42">
    <mergeCell ref="B4:BM4"/>
    <mergeCell ref="B1:B3"/>
    <mergeCell ref="C1:BI3"/>
    <mergeCell ref="BJ1:BM1"/>
    <mergeCell ref="BJ2:BM2"/>
    <mergeCell ref="BJ3:BM3"/>
    <mergeCell ref="BJ6:BM6"/>
    <mergeCell ref="B5:U5"/>
    <mergeCell ref="V5:BM5"/>
    <mergeCell ref="V6:X6"/>
    <mergeCell ref="Y6:AA6"/>
    <mergeCell ref="AB6:AD6"/>
    <mergeCell ref="AE6:AG6"/>
    <mergeCell ref="AH6:AJ6"/>
    <mergeCell ref="AK6:AM6"/>
    <mergeCell ref="AN6:AP6"/>
    <mergeCell ref="AQ6:AS6"/>
    <mergeCell ref="AT6:AV6"/>
    <mergeCell ref="AW6:AY6"/>
    <mergeCell ref="AZ6:BB6"/>
    <mergeCell ref="BC6:BE6"/>
    <mergeCell ref="BF6:BH6"/>
    <mergeCell ref="M6:M7"/>
    <mergeCell ref="B6:B7"/>
    <mergeCell ref="C6:C7"/>
    <mergeCell ref="D6:D7"/>
    <mergeCell ref="E6:E7"/>
    <mergeCell ref="F6:F7"/>
    <mergeCell ref="G6:G7"/>
    <mergeCell ref="H6:H7"/>
    <mergeCell ref="I6:I7"/>
    <mergeCell ref="J6:J7"/>
    <mergeCell ref="K6:K7"/>
    <mergeCell ref="L6:L7"/>
    <mergeCell ref="T6:T7"/>
    <mergeCell ref="U6:U7"/>
    <mergeCell ref="N6:N7"/>
    <mergeCell ref="O6:O7"/>
    <mergeCell ref="P6:P7"/>
    <mergeCell ref="Q6:Q7"/>
    <mergeCell ref="R6:R7"/>
    <mergeCell ref="S6:S7"/>
  </mergeCells>
  <dataValidations count="2">
    <dataValidation type="list" allowBlank="1" showInputMessage="1" showErrorMessage="1" sqref="J10" xr:uid="{00000000-0002-0000-0B00-000000000000}">
      <formula1>"EFICACIA,EFICIENCIA,EFECTIVIDAD"</formula1>
    </dataValidation>
    <dataValidation type="list" allowBlank="1" showInputMessage="1" showErrorMessage="1" sqref="R10" xr:uid="{00000000-0002-0000-0B00-000001000000}">
      <formula1>"MENSUAL,TRIMESTRAL,SEMESTRAL,ANUAL"</formula1>
    </dataValidation>
  </dataValidations>
  <pageMargins left="0.70866141732283472" right="0.70866141732283472" top="0.74803149606299213" bottom="0.74803149606299213" header="0.31496062992125984" footer="0.31496062992125984"/>
  <pageSetup paperSize="14" scale="25"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HA94"/>
  <sheetViews>
    <sheetView topLeftCell="B8" zoomScale="60" zoomScaleNormal="60" workbookViewId="0">
      <selection activeCell="B8" sqref="B8"/>
    </sheetView>
  </sheetViews>
  <sheetFormatPr baseColWidth="10" defaultColWidth="11.453125" defaultRowHeight="12.5" outlineLevelCol="1" x14ac:dyDescent="0.25"/>
  <cols>
    <col min="1" max="1" width="0" style="28" hidden="1" customWidth="1"/>
    <col min="2" max="2" width="41.1796875" style="28" customWidth="1"/>
    <col min="3" max="3" width="32.1796875" style="28" customWidth="1"/>
    <col min="4" max="5" width="20" style="28" customWidth="1"/>
    <col min="6" max="6" width="41.1796875" style="28" customWidth="1"/>
    <col min="7" max="7" width="27.54296875" style="28" customWidth="1"/>
    <col min="8" max="8" width="31.81640625" style="28" customWidth="1"/>
    <col min="9" max="9" width="18.7265625" style="28" customWidth="1"/>
    <col min="10" max="10" width="19.26953125" style="28" customWidth="1"/>
    <col min="11" max="11" width="22.1796875" style="28" customWidth="1"/>
    <col min="12" max="13" width="30.54296875" style="28" customWidth="1"/>
    <col min="14" max="14" width="19" style="28" customWidth="1"/>
    <col min="15" max="15" width="21" style="28" customWidth="1"/>
    <col min="16" max="16" width="17" style="28" customWidth="1"/>
    <col min="17" max="17" width="12" style="28" customWidth="1"/>
    <col min="18" max="18" width="18.453125" style="28" customWidth="1"/>
    <col min="19" max="19" width="15.1796875" style="28" customWidth="1"/>
    <col min="20" max="20" width="13.54296875" style="28" customWidth="1" outlineLevel="1"/>
    <col min="21" max="21" width="19.26953125" style="28" customWidth="1" outlineLevel="1"/>
    <col min="22" max="60" width="10.54296875" style="28" customWidth="1" outlineLevel="1"/>
    <col min="61" max="61" width="18.81640625" style="28" customWidth="1" outlineLevel="1"/>
    <col min="62" max="62" width="39" style="28" customWidth="1"/>
    <col min="63" max="65" width="28.81640625" style="28" customWidth="1"/>
    <col min="66" max="66" width="89.26953125" style="28" customWidth="1"/>
    <col min="67" max="16384" width="11.453125" style="28"/>
  </cols>
  <sheetData>
    <row r="1" spans="1:209" ht="53.25" customHeight="1" x14ac:dyDescent="0.25">
      <c r="B1" s="330"/>
      <c r="C1" s="331" t="s">
        <v>0</v>
      </c>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331"/>
      <c r="AY1" s="331"/>
      <c r="AZ1" s="331"/>
      <c r="BA1" s="331"/>
      <c r="BB1" s="331"/>
      <c r="BC1" s="331"/>
      <c r="BD1" s="331"/>
      <c r="BE1" s="331"/>
      <c r="BF1" s="331"/>
      <c r="BG1" s="331"/>
      <c r="BH1" s="331"/>
      <c r="BI1" s="331"/>
      <c r="BJ1" s="321" t="s">
        <v>1</v>
      </c>
      <c r="BK1" s="322"/>
      <c r="BL1" s="322"/>
      <c r="BM1" s="323"/>
    </row>
    <row r="2" spans="1:209" ht="48" customHeight="1" x14ac:dyDescent="0.25">
      <c r="B2" s="330"/>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24" t="s">
        <v>2</v>
      </c>
      <c r="BK2" s="325"/>
      <c r="BL2" s="325"/>
      <c r="BM2" s="326"/>
    </row>
    <row r="3" spans="1:209" ht="53.25" customHeight="1" thickBot="1" x14ac:dyDescent="0.3">
      <c r="B3" s="330"/>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31"/>
      <c r="BE3" s="331"/>
      <c r="BF3" s="331"/>
      <c r="BG3" s="331"/>
      <c r="BH3" s="331"/>
      <c r="BI3" s="331"/>
      <c r="BJ3" s="327" t="s">
        <v>3</v>
      </c>
      <c r="BK3" s="328"/>
      <c r="BL3" s="328"/>
      <c r="BM3" s="329"/>
    </row>
    <row r="4" spans="1:209" ht="39.75" customHeight="1" thickBot="1" x14ac:dyDescent="0.3">
      <c r="B4" s="256" t="s">
        <v>522</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8"/>
    </row>
    <row r="5" spans="1:209" ht="48.75" customHeight="1" x14ac:dyDescent="0.25">
      <c r="B5" s="260" t="s">
        <v>5</v>
      </c>
      <c r="C5" s="261"/>
      <c r="D5" s="262"/>
      <c r="E5" s="262"/>
      <c r="F5" s="262"/>
      <c r="G5" s="262"/>
      <c r="H5" s="262"/>
      <c r="I5" s="262"/>
      <c r="J5" s="262"/>
      <c r="K5" s="262"/>
      <c r="L5" s="262"/>
      <c r="M5" s="262"/>
      <c r="N5" s="262"/>
      <c r="O5" s="262"/>
      <c r="P5" s="262"/>
      <c r="Q5" s="262"/>
      <c r="R5" s="262"/>
      <c r="S5" s="262"/>
      <c r="T5" s="262"/>
      <c r="U5" s="262"/>
      <c r="V5" s="263" t="s">
        <v>6</v>
      </c>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5"/>
      <c r="BN5" s="29"/>
    </row>
    <row r="6" spans="1:209" s="33" customFormat="1" ht="84.75" customHeight="1" x14ac:dyDescent="0.25">
      <c r="A6" s="30"/>
      <c r="B6" s="254" t="s">
        <v>7</v>
      </c>
      <c r="C6" s="254" t="s">
        <v>8</v>
      </c>
      <c r="D6" s="254" t="s">
        <v>9</v>
      </c>
      <c r="E6" s="254" t="s">
        <v>10</v>
      </c>
      <c r="F6" s="254" t="s">
        <v>11</v>
      </c>
      <c r="G6" s="254" t="s">
        <v>12</v>
      </c>
      <c r="H6" s="254" t="s">
        <v>13</v>
      </c>
      <c r="I6" s="254" t="s">
        <v>14</v>
      </c>
      <c r="J6" s="254" t="s">
        <v>15</v>
      </c>
      <c r="K6" s="254" t="s">
        <v>16</v>
      </c>
      <c r="L6" s="254" t="s">
        <v>17</v>
      </c>
      <c r="M6" s="254" t="s">
        <v>18</v>
      </c>
      <c r="N6" s="254" t="s">
        <v>19</v>
      </c>
      <c r="O6" s="254" t="s">
        <v>20</v>
      </c>
      <c r="P6" s="254" t="s">
        <v>21</v>
      </c>
      <c r="Q6" s="254" t="s">
        <v>22</v>
      </c>
      <c r="R6" s="254" t="s">
        <v>23</v>
      </c>
      <c r="S6" s="254" t="s">
        <v>24</v>
      </c>
      <c r="T6" s="254" t="s">
        <v>25</v>
      </c>
      <c r="U6" s="254" t="s">
        <v>26</v>
      </c>
      <c r="V6" s="253" t="s">
        <v>27</v>
      </c>
      <c r="W6" s="253"/>
      <c r="X6" s="253"/>
      <c r="Y6" s="253" t="s">
        <v>28</v>
      </c>
      <c r="Z6" s="253"/>
      <c r="AA6" s="253"/>
      <c r="AB6" s="266" t="s">
        <v>29</v>
      </c>
      <c r="AC6" s="253"/>
      <c r="AD6" s="253"/>
      <c r="AE6" s="253" t="s">
        <v>30</v>
      </c>
      <c r="AF6" s="253"/>
      <c r="AG6" s="253"/>
      <c r="AH6" s="253" t="s">
        <v>31</v>
      </c>
      <c r="AI6" s="253"/>
      <c r="AJ6" s="253"/>
      <c r="AK6" s="253" t="s">
        <v>32</v>
      </c>
      <c r="AL6" s="253"/>
      <c r="AM6" s="253"/>
      <c r="AN6" s="253" t="s">
        <v>33</v>
      </c>
      <c r="AO6" s="253"/>
      <c r="AP6" s="253"/>
      <c r="AQ6" s="253" t="s">
        <v>34</v>
      </c>
      <c r="AR6" s="253"/>
      <c r="AS6" s="253"/>
      <c r="AT6" s="253" t="s">
        <v>35</v>
      </c>
      <c r="AU6" s="253"/>
      <c r="AV6" s="253"/>
      <c r="AW6" s="253" t="s">
        <v>36</v>
      </c>
      <c r="AX6" s="253"/>
      <c r="AY6" s="253"/>
      <c r="AZ6" s="253" t="s">
        <v>37</v>
      </c>
      <c r="BA6" s="253"/>
      <c r="BB6" s="253"/>
      <c r="BC6" s="253" t="s">
        <v>38</v>
      </c>
      <c r="BD6" s="253"/>
      <c r="BE6" s="253"/>
      <c r="BF6" s="253" t="s">
        <v>39</v>
      </c>
      <c r="BG6" s="253"/>
      <c r="BH6" s="253"/>
      <c r="BI6" s="19" t="s">
        <v>40</v>
      </c>
      <c r="BJ6" s="253" t="s">
        <v>41</v>
      </c>
      <c r="BK6" s="253"/>
      <c r="BL6" s="253"/>
      <c r="BM6" s="259"/>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2"/>
    </row>
    <row r="7" spans="1:209" s="34" customFormat="1" ht="27.75" customHeight="1" x14ac:dyDescent="0.25">
      <c r="B7" s="255"/>
      <c r="C7" s="255"/>
      <c r="D7" s="255"/>
      <c r="E7" s="255"/>
      <c r="F7" s="255"/>
      <c r="G7" s="255"/>
      <c r="H7" s="255"/>
      <c r="I7" s="255"/>
      <c r="J7" s="255"/>
      <c r="K7" s="255"/>
      <c r="L7" s="255"/>
      <c r="M7" s="255"/>
      <c r="N7" s="255"/>
      <c r="O7" s="255"/>
      <c r="P7" s="255"/>
      <c r="Q7" s="255"/>
      <c r="R7" s="255"/>
      <c r="S7" s="255"/>
      <c r="T7" s="255"/>
      <c r="U7" s="255"/>
      <c r="V7" s="19" t="s">
        <v>42</v>
      </c>
      <c r="W7" s="19" t="s">
        <v>43</v>
      </c>
      <c r="X7" s="19" t="s">
        <v>44</v>
      </c>
      <c r="Y7" s="19" t="s">
        <v>42</v>
      </c>
      <c r="Z7" s="19" t="s">
        <v>43</v>
      </c>
      <c r="AA7" s="19" t="s">
        <v>44</v>
      </c>
      <c r="AB7" s="19" t="s">
        <v>42</v>
      </c>
      <c r="AC7" s="19" t="s">
        <v>43</v>
      </c>
      <c r="AD7" s="19" t="s">
        <v>44</v>
      </c>
      <c r="AE7" s="19" t="s">
        <v>42</v>
      </c>
      <c r="AF7" s="19" t="s">
        <v>43</v>
      </c>
      <c r="AG7" s="19" t="s">
        <v>44</v>
      </c>
      <c r="AH7" s="19" t="s">
        <v>42</v>
      </c>
      <c r="AI7" s="19" t="s">
        <v>43</v>
      </c>
      <c r="AJ7" s="19" t="s">
        <v>44</v>
      </c>
      <c r="AK7" s="19" t="s">
        <v>42</v>
      </c>
      <c r="AL7" s="19" t="s">
        <v>43</v>
      </c>
      <c r="AM7" s="19" t="s">
        <v>44</v>
      </c>
      <c r="AN7" s="19" t="s">
        <v>42</v>
      </c>
      <c r="AO7" s="19" t="s">
        <v>43</v>
      </c>
      <c r="AP7" s="19" t="s">
        <v>44</v>
      </c>
      <c r="AQ7" s="19" t="s">
        <v>42</v>
      </c>
      <c r="AR7" s="19" t="s">
        <v>43</v>
      </c>
      <c r="AS7" s="19" t="s">
        <v>44</v>
      </c>
      <c r="AT7" s="19" t="s">
        <v>42</v>
      </c>
      <c r="AU7" s="19" t="s">
        <v>43</v>
      </c>
      <c r="AV7" s="19" t="s">
        <v>44</v>
      </c>
      <c r="AW7" s="19" t="s">
        <v>42</v>
      </c>
      <c r="AX7" s="19" t="s">
        <v>43</v>
      </c>
      <c r="AY7" s="19" t="s">
        <v>44</v>
      </c>
      <c r="AZ7" s="19" t="s">
        <v>42</v>
      </c>
      <c r="BA7" s="19" t="s">
        <v>43</v>
      </c>
      <c r="BB7" s="19" t="s">
        <v>44</v>
      </c>
      <c r="BC7" s="19" t="s">
        <v>42</v>
      </c>
      <c r="BD7" s="19" t="s">
        <v>43</v>
      </c>
      <c r="BE7" s="19" t="s">
        <v>44</v>
      </c>
      <c r="BF7" s="19" t="s">
        <v>42</v>
      </c>
      <c r="BG7" s="19" t="s">
        <v>43</v>
      </c>
      <c r="BH7" s="19" t="s">
        <v>44</v>
      </c>
      <c r="BI7" s="19" t="s">
        <v>44</v>
      </c>
      <c r="BJ7" s="19" t="s">
        <v>117</v>
      </c>
      <c r="BK7" s="19" t="s">
        <v>118</v>
      </c>
      <c r="BL7" s="19" t="s">
        <v>119</v>
      </c>
      <c r="BM7" s="54" t="s">
        <v>120</v>
      </c>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row>
    <row r="8" spans="1:209" s="56" customFormat="1" ht="182" x14ac:dyDescent="0.25">
      <c r="A8" s="37">
        <v>64</v>
      </c>
      <c r="B8" s="69" t="s">
        <v>47</v>
      </c>
      <c r="C8" s="21" t="s">
        <v>48</v>
      </c>
      <c r="D8" s="6" t="s">
        <v>405</v>
      </c>
      <c r="E8" s="6" t="s">
        <v>406</v>
      </c>
      <c r="F8" s="90" t="s">
        <v>407</v>
      </c>
      <c r="G8" s="103" t="s">
        <v>71</v>
      </c>
      <c r="H8" s="90" t="s">
        <v>408</v>
      </c>
      <c r="I8" s="13">
        <v>0.3</v>
      </c>
      <c r="J8" s="6" t="s">
        <v>409</v>
      </c>
      <c r="K8" s="6" t="s">
        <v>410</v>
      </c>
      <c r="L8" s="90" t="s">
        <v>411</v>
      </c>
      <c r="M8" s="6" t="s">
        <v>412</v>
      </c>
      <c r="N8" s="6">
        <v>12</v>
      </c>
      <c r="O8" s="6">
        <v>12</v>
      </c>
      <c r="P8" s="13">
        <v>1</v>
      </c>
      <c r="Q8" s="6" t="s">
        <v>44</v>
      </c>
      <c r="R8" s="6" t="s">
        <v>331</v>
      </c>
      <c r="S8" s="14">
        <v>44562</v>
      </c>
      <c r="T8" s="14">
        <v>44926</v>
      </c>
      <c r="U8" s="6" t="s">
        <v>413</v>
      </c>
      <c r="V8" s="104">
        <v>8.3299999999999999E-2</v>
      </c>
      <c r="W8" s="104">
        <v>8.3299999999999999E-2</v>
      </c>
      <c r="X8" s="70">
        <f>+W8/BF8</f>
        <v>8.3299999999999985E-2</v>
      </c>
      <c r="Y8" s="104">
        <v>8.3299999999999999E-2</v>
      </c>
      <c r="Z8" s="104">
        <v>8.3299999999999999E-2</v>
      </c>
      <c r="AA8" s="70">
        <f>+Z8/BF8</f>
        <v>8.3299999999999985E-2</v>
      </c>
      <c r="AB8" s="104">
        <v>8.3400000000000002E-2</v>
      </c>
      <c r="AC8" s="104">
        <v>8.3400000000000002E-2</v>
      </c>
      <c r="AD8" s="70">
        <f>+AC8/BF8</f>
        <v>8.3399999999999988E-2</v>
      </c>
      <c r="AE8" s="102">
        <v>8.3299999999999999E-2</v>
      </c>
      <c r="AF8" s="176">
        <v>8.3299999999999999E-2</v>
      </c>
      <c r="AG8" s="67">
        <f>+AF8/BF8</f>
        <v>8.3299999999999985E-2</v>
      </c>
      <c r="AH8" s="102">
        <v>8.3299999999999999E-2</v>
      </c>
      <c r="AI8" s="176">
        <v>8.3299999999999999E-2</v>
      </c>
      <c r="AJ8" s="67">
        <f>+AI8/BF8</f>
        <v>8.3299999999999985E-2</v>
      </c>
      <c r="AK8" s="102">
        <v>8.3400000000000002E-2</v>
      </c>
      <c r="AL8" s="176">
        <v>8.3400000000000002E-2</v>
      </c>
      <c r="AM8" s="122">
        <f>+AL8/BF8</f>
        <v>8.3399999999999988E-2</v>
      </c>
      <c r="AN8" s="102">
        <v>8.3299999999999999E-2</v>
      </c>
      <c r="AO8" s="102">
        <v>8.3299999999999999E-2</v>
      </c>
      <c r="AP8" s="102">
        <v>8.3299999999999999E-2</v>
      </c>
      <c r="AQ8" s="102">
        <v>8.3299999999999999E-2</v>
      </c>
      <c r="AR8" s="102">
        <v>8.3299999999999999E-2</v>
      </c>
      <c r="AS8" s="102">
        <v>8.3299999999999999E-2</v>
      </c>
      <c r="AT8" s="102">
        <v>8.3400000000000002E-2</v>
      </c>
      <c r="AU8" s="102">
        <v>8.3400000000000002E-2</v>
      </c>
      <c r="AV8" s="102">
        <v>8.3400000000000002E-2</v>
      </c>
      <c r="AW8" s="102">
        <v>8.3299999999999999E-2</v>
      </c>
      <c r="AX8" s="102">
        <v>8.3299999999999999E-2</v>
      </c>
      <c r="AY8" s="102">
        <v>8.3299999999999999E-2</v>
      </c>
      <c r="AZ8" s="102">
        <v>8.3299999999999999E-2</v>
      </c>
      <c r="BA8" s="102">
        <v>8.3299999999999999E-2</v>
      </c>
      <c r="BB8" s="102">
        <v>8.3299999999999999E-2</v>
      </c>
      <c r="BC8" s="102">
        <v>8.3400000000000002E-2</v>
      </c>
      <c r="BD8" s="102">
        <v>8.3400000000000002E-2</v>
      </c>
      <c r="BE8" s="102">
        <v>8.3400000000000002E-2</v>
      </c>
      <c r="BF8" s="15">
        <f>+SUM(V8,Y8,AB8,AE8,AH8,AK8,AN8,AQ8,AT8,AW8,AZ8,BC8)</f>
        <v>1.0000000000000002</v>
      </c>
      <c r="BG8" s="9">
        <f>SUM(W8,Z8,AC8,AF8,AI8,AL8,AO8,AR8,AU8,AX8,BA8,BD8)</f>
        <v>1.0000000000000002</v>
      </c>
      <c r="BH8" s="9">
        <f>+BG8/BF8</f>
        <v>1</v>
      </c>
      <c r="BI8" s="9">
        <f>+BH8*I8/100%</f>
        <v>0.3</v>
      </c>
      <c r="BJ8" s="90" t="s">
        <v>414</v>
      </c>
      <c r="BK8" s="123" t="s">
        <v>605</v>
      </c>
      <c r="BL8" s="123" t="s">
        <v>644</v>
      </c>
      <c r="BM8" s="90" t="s">
        <v>751</v>
      </c>
      <c r="BN8" s="90" t="s">
        <v>870</v>
      </c>
    </row>
    <row r="9" spans="1:209" s="38" customFormat="1" ht="182" x14ac:dyDescent="0.25">
      <c r="A9" s="37">
        <v>65</v>
      </c>
      <c r="B9" s="69" t="s">
        <v>47</v>
      </c>
      <c r="C9" s="21" t="s">
        <v>48</v>
      </c>
      <c r="D9" s="6" t="s">
        <v>405</v>
      </c>
      <c r="E9" s="6" t="s">
        <v>406</v>
      </c>
      <c r="F9" s="90" t="s">
        <v>407</v>
      </c>
      <c r="G9" s="103" t="s">
        <v>71</v>
      </c>
      <c r="H9" s="90" t="s">
        <v>415</v>
      </c>
      <c r="I9" s="13">
        <v>0.25</v>
      </c>
      <c r="J9" s="6" t="s">
        <v>409</v>
      </c>
      <c r="K9" s="6" t="s">
        <v>416</v>
      </c>
      <c r="L9" s="90" t="s">
        <v>417</v>
      </c>
      <c r="M9" s="6" t="s">
        <v>412</v>
      </c>
      <c r="N9" s="6">
        <v>12</v>
      </c>
      <c r="O9" s="6">
        <v>12</v>
      </c>
      <c r="P9" s="13">
        <v>1</v>
      </c>
      <c r="Q9" s="6" t="s">
        <v>44</v>
      </c>
      <c r="R9" s="6" t="s">
        <v>331</v>
      </c>
      <c r="S9" s="14">
        <v>44562</v>
      </c>
      <c r="T9" s="14">
        <v>44926</v>
      </c>
      <c r="U9" s="6" t="s">
        <v>413</v>
      </c>
      <c r="V9" s="104">
        <v>8.3299999999999999E-2</v>
      </c>
      <c r="W9" s="104">
        <v>8.3299999999999999E-2</v>
      </c>
      <c r="X9" s="70">
        <f>+W9/BF9</f>
        <v>8.3299999999999985E-2</v>
      </c>
      <c r="Y9" s="104">
        <v>8.3299999999999999E-2</v>
      </c>
      <c r="Z9" s="104">
        <v>8.3299999999999999E-2</v>
      </c>
      <c r="AA9" s="70">
        <f>+Z9/BF9</f>
        <v>8.3299999999999985E-2</v>
      </c>
      <c r="AB9" s="104">
        <v>8.3400000000000002E-2</v>
      </c>
      <c r="AC9" s="104">
        <v>8.3400000000000002E-2</v>
      </c>
      <c r="AD9" s="70">
        <f>+AC9/BF9</f>
        <v>8.3399999999999988E-2</v>
      </c>
      <c r="AE9" s="102">
        <v>8.3299999999999999E-2</v>
      </c>
      <c r="AF9" s="176">
        <v>8.3299999999999999E-2</v>
      </c>
      <c r="AG9" s="67">
        <f>+AF9/BF9</f>
        <v>8.3299999999999985E-2</v>
      </c>
      <c r="AH9" s="102">
        <v>8.3299999999999999E-2</v>
      </c>
      <c r="AI9" s="176">
        <v>8.3299999999999999E-2</v>
      </c>
      <c r="AJ9" s="67">
        <f>+AI9/BF9</f>
        <v>8.3299999999999985E-2</v>
      </c>
      <c r="AK9" s="102">
        <v>8.3400000000000002E-2</v>
      </c>
      <c r="AL9" s="176">
        <v>8.3400000000000002E-2</v>
      </c>
      <c r="AM9" s="122">
        <f>+AL9/BF9</f>
        <v>8.3399999999999988E-2</v>
      </c>
      <c r="AN9" s="102">
        <v>8.3299999999999999E-2</v>
      </c>
      <c r="AO9" s="102">
        <v>8.3299999999999999E-2</v>
      </c>
      <c r="AP9" s="102">
        <v>8.3299999999999999E-2</v>
      </c>
      <c r="AQ9" s="102">
        <v>8.3299999999999999E-2</v>
      </c>
      <c r="AR9" s="102">
        <v>8.3299999999999999E-2</v>
      </c>
      <c r="AS9" s="102">
        <v>8.3299999999999999E-2</v>
      </c>
      <c r="AT9" s="102">
        <v>8.3400000000000002E-2</v>
      </c>
      <c r="AU9" s="102">
        <v>8.3400000000000002E-2</v>
      </c>
      <c r="AV9" s="102">
        <v>8.3400000000000002E-2</v>
      </c>
      <c r="AW9" s="102">
        <v>8.3299999999999999E-2</v>
      </c>
      <c r="AX9" s="102">
        <v>8.3299999999999999E-2</v>
      </c>
      <c r="AY9" s="102">
        <v>8.3299999999999999E-2</v>
      </c>
      <c r="AZ9" s="102">
        <v>8.3299999999999999E-2</v>
      </c>
      <c r="BA9" s="102">
        <v>8.3299999999999999E-2</v>
      </c>
      <c r="BB9" s="102">
        <v>8.3299999999999999E-2</v>
      </c>
      <c r="BC9" s="102">
        <v>8.3400000000000002E-2</v>
      </c>
      <c r="BD9" s="102">
        <v>8.3400000000000002E-2</v>
      </c>
      <c r="BE9" s="102">
        <v>8.3400000000000002E-2</v>
      </c>
      <c r="BF9" s="15">
        <f>SUM(V9,Y9,AB9,AE9,AH9,AK9,AN9,AQ9,AT9,AW9,AZ9,BC9)</f>
        <v>1.0000000000000002</v>
      </c>
      <c r="BG9" s="152">
        <f>SUM(W9,Z9,AC9,AF9,AI9,AL9,AO9,AR9,AU9,AX9,BA9,BD9)</f>
        <v>1.0000000000000002</v>
      </c>
      <c r="BH9" s="152">
        <f>+BG9/BF9</f>
        <v>1</v>
      </c>
      <c r="BI9" s="9">
        <f>+BH9*I9/100%</f>
        <v>0.25</v>
      </c>
      <c r="BJ9" s="90" t="s">
        <v>418</v>
      </c>
      <c r="BK9" s="123" t="s">
        <v>606</v>
      </c>
      <c r="BL9" s="123" t="s">
        <v>645</v>
      </c>
      <c r="BM9" s="90" t="s">
        <v>752</v>
      </c>
      <c r="BN9" s="90" t="s">
        <v>871</v>
      </c>
    </row>
    <row r="10" spans="1:209" s="56" customFormat="1" ht="182" x14ac:dyDescent="0.25">
      <c r="A10" s="37">
        <v>66</v>
      </c>
      <c r="B10" s="69" t="s">
        <v>47</v>
      </c>
      <c r="C10" s="21" t="s">
        <v>48</v>
      </c>
      <c r="D10" s="6" t="s">
        <v>405</v>
      </c>
      <c r="E10" s="6" t="s">
        <v>406</v>
      </c>
      <c r="F10" s="90" t="s">
        <v>407</v>
      </c>
      <c r="G10" s="103" t="s">
        <v>71</v>
      </c>
      <c r="H10" s="90" t="s">
        <v>419</v>
      </c>
      <c r="I10" s="13">
        <v>0.15</v>
      </c>
      <c r="J10" s="6" t="s">
        <v>409</v>
      </c>
      <c r="K10" s="6" t="s">
        <v>420</v>
      </c>
      <c r="L10" s="90" t="s">
        <v>419</v>
      </c>
      <c r="M10" s="6" t="s">
        <v>412</v>
      </c>
      <c r="N10" s="6">
        <v>12</v>
      </c>
      <c r="O10" s="6">
        <v>12</v>
      </c>
      <c r="P10" s="13">
        <v>1</v>
      </c>
      <c r="Q10" s="6" t="s">
        <v>44</v>
      </c>
      <c r="R10" s="6" t="s">
        <v>331</v>
      </c>
      <c r="S10" s="14">
        <v>44562</v>
      </c>
      <c r="T10" s="14">
        <v>44926</v>
      </c>
      <c r="U10" s="6" t="s">
        <v>413</v>
      </c>
      <c r="V10" s="104">
        <v>8.3299999999999999E-2</v>
      </c>
      <c r="W10" s="104">
        <v>8.3299999999999999E-2</v>
      </c>
      <c r="X10" s="70">
        <f>+W10/BF10</f>
        <v>8.3299999999999985E-2</v>
      </c>
      <c r="Y10" s="104">
        <v>8.3299999999999999E-2</v>
      </c>
      <c r="Z10" s="104">
        <v>8.3299999999999999E-2</v>
      </c>
      <c r="AA10" s="70">
        <f>+Z10/BF10</f>
        <v>8.3299999999999985E-2</v>
      </c>
      <c r="AB10" s="104">
        <v>8.3400000000000002E-2</v>
      </c>
      <c r="AC10" s="104">
        <v>8.3400000000000002E-2</v>
      </c>
      <c r="AD10" s="70">
        <f>+AC10/BF10</f>
        <v>8.3399999999999988E-2</v>
      </c>
      <c r="AE10" s="102">
        <v>8.3299999999999999E-2</v>
      </c>
      <c r="AF10" s="176">
        <v>8.3299999999999999E-2</v>
      </c>
      <c r="AG10" s="67">
        <f>+AF10/BF10</f>
        <v>8.3299999999999985E-2</v>
      </c>
      <c r="AH10" s="102">
        <v>8.3299999999999999E-2</v>
      </c>
      <c r="AI10" s="176">
        <v>8.3299999999999999E-2</v>
      </c>
      <c r="AJ10" s="67">
        <f>+AI10/BF10</f>
        <v>8.3299999999999985E-2</v>
      </c>
      <c r="AK10" s="102">
        <v>8.3400000000000002E-2</v>
      </c>
      <c r="AL10" s="176">
        <v>8.3400000000000002E-2</v>
      </c>
      <c r="AM10" s="122">
        <f>+AL10/BF10</f>
        <v>8.3399999999999988E-2</v>
      </c>
      <c r="AN10" s="102">
        <v>8.3299999999999999E-2</v>
      </c>
      <c r="AO10" s="102">
        <v>8.3299999999999999E-2</v>
      </c>
      <c r="AP10" s="102">
        <v>8.3299999999999999E-2</v>
      </c>
      <c r="AQ10" s="102">
        <v>8.3299999999999999E-2</v>
      </c>
      <c r="AR10" s="102">
        <v>8.3299999999999999E-2</v>
      </c>
      <c r="AS10" s="102">
        <v>8.3299999999999999E-2</v>
      </c>
      <c r="AT10" s="102">
        <v>8.3400000000000002E-2</v>
      </c>
      <c r="AU10" s="102">
        <v>8.3400000000000002E-2</v>
      </c>
      <c r="AV10" s="102">
        <v>8.3400000000000002E-2</v>
      </c>
      <c r="AW10" s="102">
        <v>8.3299999999999999E-2</v>
      </c>
      <c r="AX10" s="102">
        <v>8.3299999999999999E-2</v>
      </c>
      <c r="AY10" s="102">
        <v>8.3299999999999999E-2</v>
      </c>
      <c r="AZ10" s="102">
        <v>8.3299999999999999E-2</v>
      </c>
      <c r="BA10" s="102">
        <v>8.3299999999999999E-2</v>
      </c>
      <c r="BB10" s="102">
        <v>8.3299999999999999E-2</v>
      </c>
      <c r="BC10" s="102">
        <v>8.3400000000000002E-2</v>
      </c>
      <c r="BD10" s="102">
        <v>8.3400000000000002E-2</v>
      </c>
      <c r="BE10" s="102">
        <v>8.3400000000000002E-2</v>
      </c>
      <c r="BF10" s="15">
        <f>SUM(V10,Y10,AB10,AE10,AH10,AK10,AN10,AQ10,AT10,AW10,AZ10,BC10)</f>
        <v>1.0000000000000002</v>
      </c>
      <c r="BG10" s="152">
        <f>SUM(W10,Z10,AC10,AF10,AI10,AL10,AO10,AR10,AU10,AX10,BA10,BD10)</f>
        <v>1.0000000000000002</v>
      </c>
      <c r="BH10" s="152">
        <f>+BG10/BF10</f>
        <v>1</v>
      </c>
      <c r="BI10" s="9">
        <f>+BH10*I10/100%</f>
        <v>0.15</v>
      </c>
      <c r="BJ10" s="90" t="s">
        <v>421</v>
      </c>
      <c r="BK10" s="123" t="s">
        <v>607</v>
      </c>
      <c r="BL10" s="123" t="s">
        <v>646</v>
      </c>
      <c r="BM10" s="90" t="s">
        <v>753</v>
      </c>
      <c r="BN10" s="90" t="s">
        <v>872</v>
      </c>
    </row>
    <row r="11" spans="1:209" s="38" customFormat="1" ht="182" x14ac:dyDescent="0.25">
      <c r="A11" s="37">
        <v>67</v>
      </c>
      <c r="B11" s="69" t="s">
        <v>47</v>
      </c>
      <c r="C11" s="21" t="s">
        <v>48</v>
      </c>
      <c r="D11" s="6" t="s">
        <v>405</v>
      </c>
      <c r="E11" s="6" t="s">
        <v>406</v>
      </c>
      <c r="F11" s="90" t="s">
        <v>407</v>
      </c>
      <c r="G11" s="103" t="s">
        <v>71</v>
      </c>
      <c r="H11" s="90" t="s">
        <v>422</v>
      </c>
      <c r="I11" s="13">
        <v>0.2</v>
      </c>
      <c r="J11" s="6" t="s">
        <v>423</v>
      </c>
      <c r="K11" s="6" t="s">
        <v>424</v>
      </c>
      <c r="L11" s="90" t="s">
        <v>422</v>
      </c>
      <c r="M11" s="6" t="s">
        <v>412</v>
      </c>
      <c r="N11" s="6">
        <v>12</v>
      </c>
      <c r="O11" s="6">
        <v>12</v>
      </c>
      <c r="P11" s="13">
        <v>1</v>
      </c>
      <c r="Q11" s="6" t="s">
        <v>44</v>
      </c>
      <c r="R11" s="6" t="s">
        <v>331</v>
      </c>
      <c r="S11" s="14">
        <v>44562</v>
      </c>
      <c r="T11" s="14">
        <v>44926</v>
      </c>
      <c r="U11" s="6" t="s">
        <v>413</v>
      </c>
      <c r="V11" s="104">
        <v>0.08</v>
      </c>
      <c r="W11" s="104">
        <v>0.08</v>
      </c>
      <c r="X11" s="70">
        <f>+W11/BF11</f>
        <v>8.0000000000000016E-2</v>
      </c>
      <c r="Y11" s="104">
        <v>0.08</v>
      </c>
      <c r="Z11" s="104">
        <v>0.08</v>
      </c>
      <c r="AA11" s="70">
        <f>+Z11/BF11</f>
        <v>8.0000000000000016E-2</v>
      </c>
      <c r="AB11" s="104">
        <v>0.09</v>
      </c>
      <c r="AC11" s="104">
        <v>0.09</v>
      </c>
      <c r="AD11" s="70">
        <f>+AC11/BF11</f>
        <v>9.0000000000000011E-2</v>
      </c>
      <c r="AE11" s="102">
        <v>0.08</v>
      </c>
      <c r="AF11" s="176">
        <v>0.08</v>
      </c>
      <c r="AG11" s="67">
        <f>+AF11/BF11</f>
        <v>8.0000000000000016E-2</v>
      </c>
      <c r="AH11" s="102">
        <v>0.09</v>
      </c>
      <c r="AI11" s="176">
        <v>0.09</v>
      </c>
      <c r="AJ11" s="67">
        <f>+AI11/BF11</f>
        <v>9.0000000000000011E-2</v>
      </c>
      <c r="AK11" s="102">
        <v>0.08</v>
      </c>
      <c r="AL11" s="176">
        <v>0.08</v>
      </c>
      <c r="AM11" s="122">
        <f>+AL11/BF11</f>
        <v>8.0000000000000016E-2</v>
      </c>
      <c r="AN11" s="102">
        <v>0.09</v>
      </c>
      <c r="AO11" s="102">
        <v>0.09</v>
      </c>
      <c r="AP11" s="102">
        <v>0.09</v>
      </c>
      <c r="AQ11" s="102">
        <v>0.09</v>
      </c>
      <c r="AR11" s="102">
        <v>0.09</v>
      </c>
      <c r="AS11" s="102">
        <v>0.09</v>
      </c>
      <c r="AT11" s="102">
        <v>0.08</v>
      </c>
      <c r="AU11" s="102">
        <v>0.08</v>
      </c>
      <c r="AV11" s="102">
        <v>0.08</v>
      </c>
      <c r="AW11" s="102">
        <v>0.08</v>
      </c>
      <c r="AX11" s="102">
        <v>0.08</v>
      </c>
      <c r="AY11" s="102">
        <v>0.08</v>
      </c>
      <c r="AZ11" s="102">
        <v>0.08</v>
      </c>
      <c r="BA11" s="102">
        <v>0.08</v>
      </c>
      <c r="BB11" s="102">
        <v>0.08</v>
      </c>
      <c r="BC11" s="102">
        <v>0.08</v>
      </c>
      <c r="BD11" s="102">
        <v>0.08</v>
      </c>
      <c r="BE11" s="102">
        <v>0.08</v>
      </c>
      <c r="BF11" s="15">
        <f>SUM(V11,Y11,AB11,AE11,AH11,AK11,AN11,AQ11,AT11,AW11,AZ11,BC11)</f>
        <v>0.99999999999999978</v>
      </c>
      <c r="BG11" s="152">
        <f>SUM(W11,Z11,AC11,AF11,AI11,AL11,AO11,AR11,AU11,AX11,BA11,BD11)</f>
        <v>0.99999999999999978</v>
      </c>
      <c r="BH11" s="152">
        <f>+BG11/BF11</f>
        <v>1</v>
      </c>
      <c r="BI11" s="9">
        <f>+BH11*I11/100%</f>
        <v>0.2</v>
      </c>
      <c r="BJ11" s="90" t="s">
        <v>425</v>
      </c>
      <c r="BK11" s="123" t="s">
        <v>608</v>
      </c>
      <c r="BL11" s="123" t="s">
        <v>647</v>
      </c>
      <c r="BM11" s="90" t="s">
        <v>754</v>
      </c>
      <c r="BN11" s="90" t="s">
        <v>873</v>
      </c>
    </row>
    <row r="12" spans="1:209" s="56" customFormat="1" ht="182" x14ac:dyDescent="0.25">
      <c r="A12" s="37">
        <v>68</v>
      </c>
      <c r="B12" s="69" t="s">
        <v>47</v>
      </c>
      <c r="C12" s="21" t="s">
        <v>48</v>
      </c>
      <c r="D12" s="6" t="s">
        <v>405</v>
      </c>
      <c r="E12" s="6" t="s">
        <v>406</v>
      </c>
      <c r="F12" s="90" t="s">
        <v>407</v>
      </c>
      <c r="G12" s="103" t="s">
        <v>71</v>
      </c>
      <c r="H12" s="90" t="s">
        <v>426</v>
      </c>
      <c r="I12" s="13">
        <v>0.1</v>
      </c>
      <c r="J12" s="6" t="s">
        <v>423</v>
      </c>
      <c r="K12" s="6" t="s">
        <v>427</v>
      </c>
      <c r="L12" s="90" t="s">
        <v>426</v>
      </c>
      <c r="M12" s="6" t="s">
        <v>412</v>
      </c>
      <c r="N12" s="6">
        <v>12</v>
      </c>
      <c r="O12" s="6">
        <v>12</v>
      </c>
      <c r="P12" s="13">
        <v>1</v>
      </c>
      <c r="Q12" s="6" t="s">
        <v>44</v>
      </c>
      <c r="R12" s="6" t="s">
        <v>331</v>
      </c>
      <c r="S12" s="14">
        <v>44562</v>
      </c>
      <c r="T12" s="14">
        <v>44926</v>
      </c>
      <c r="U12" s="6" t="s">
        <v>413</v>
      </c>
      <c r="V12" s="104">
        <v>8.3299999999999999E-2</v>
      </c>
      <c r="W12" s="104">
        <v>8.3299999999999999E-2</v>
      </c>
      <c r="X12" s="70">
        <f>+W12/BF12</f>
        <v>8.3299999999999985E-2</v>
      </c>
      <c r="Y12" s="104">
        <v>8.3299999999999999E-2</v>
      </c>
      <c r="Z12" s="104">
        <v>8.3299999999999999E-2</v>
      </c>
      <c r="AA12" s="70">
        <f>+Z12/BF12</f>
        <v>8.3299999999999985E-2</v>
      </c>
      <c r="AB12" s="104">
        <v>8.3400000000000002E-2</v>
      </c>
      <c r="AC12" s="104">
        <v>8.3400000000000002E-2</v>
      </c>
      <c r="AD12" s="70">
        <f>+AC12/BF12</f>
        <v>8.3399999999999988E-2</v>
      </c>
      <c r="AE12" s="102">
        <v>8.3299999999999999E-2</v>
      </c>
      <c r="AF12" s="176">
        <v>8.3299999999999999E-2</v>
      </c>
      <c r="AG12" s="67">
        <f>+AF12/BF12</f>
        <v>8.3299999999999985E-2</v>
      </c>
      <c r="AH12" s="102">
        <v>8.3299999999999999E-2</v>
      </c>
      <c r="AI12" s="176">
        <v>8.3299999999999999E-2</v>
      </c>
      <c r="AJ12" s="67">
        <f>+AI12/BF12</f>
        <v>8.3299999999999985E-2</v>
      </c>
      <c r="AK12" s="102">
        <v>8.3400000000000002E-2</v>
      </c>
      <c r="AL12" s="176">
        <v>8.3400000000000002E-2</v>
      </c>
      <c r="AM12" s="122">
        <f>+AL12/BF12</f>
        <v>8.3399999999999988E-2</v>
      </c>
      <c r="AN12" s="102">
        <v>8.3299999999999999E-2</v>
      </c>
      <c r="AO12" s="102">
        <v>8.3299999999999999E-2</v>
      </c>
      <c r="AP12" s="102">
        <v>8.3299999999999999E-2</v>
      </c>
      <c r="AQ12" s="102">
        <v>8.3299999999999999E-2</v>
      </c>
      <c r="AR12" s="102">
        <v>8.3299999999999999E-2</v>
      </c>
      <c r="AS12" s="102">
        <v>8.3299999999999999E-2</v>
      </c>
      <c r="AT12" s="102">
        <v>8.3400000000000002E-2</v>
      </c>
      <c r="AU12" s="102">
        <v>8.3400000000000002E-2</v>
      </c>
      <c r="AV12" s="102">
        <v>8.3400000000000002E-2</v>
      </c>
      <c r="AW12" s="102">
        <v>8.3299999999999999E-2</v>
      </c>
      <c r="AX12" s="102">
        <v>8.3299999999999999E-2</v>
      </c>
      <c r="AY12" s="102">
        <v>8.3299999999999999E-2</v>
      </c>
      <c r="AZ12" s="102">
        <v>8.3299999999999999E-2</v>
      </c>
      <c r="BA12" s="102">
        <v>8.3299999999999999E-2</v>
      </c>
      <c r="BB12" s="102">
        <v>8.3299999999999999E-2</v>
      </c>
      <c r="BC12" s="102">
        <v>8.3400000000000002E-2</v>
      </c>
      <c r="BD12" s="102">
        <v>8.3400000000000002E-2</v>
      </c>
      <c r="BE12" s="102">
        <v>8.3400000000000002E-2</v>
      </c>
      <c r="BF12" s="15">
        <f>SUM(Y8,Y12,AB12,AE12,AH12,AK12,AN12,AQ12,AT12,AW12,AZ12,BC12)</f>
        <v>1.0000000000000002</v>
      </c>
      <c r="BG12" s="152">
        <f>SUM(W12,Z12,AC12,AF12,AI12,AL12,AO12,AR12,AU12,AX12,BA12,BD12)</f>
        <v>1.0000000000000002</v>
      </c>
      <c r="BH12" s="152">
        <f>+BG12/BF12</f>
        <v>1</v>
      </c>
      <c r="BI12" s="9">
        <f>+BH12*I12/100%</f>
        <v>0.1</v>
      </c>
      <c r="BJ12" s="90" t="s">
        <v>428</v>
      </c>
      <c r="BK12" s="123" t="s">
        <v>609</v>
      </c>
      <c r="BL12" s="123" t="s">
        <v>648</v>
      </c>
      <c r="BM12" s="90" t="s">
        <v>755</v>
      </c>
      <c r="BN12" s="90" t="s">
        <v>874</v>
      </c>
    </row>
    <row r="13" spans="1:209" s="40" customFormat="1" ht="42" customHeight="1" thickBot="1" x14ac:dyDescent="0.3">
      <c r="B13" s="57" t="s">
        <v>99</v>
      </c>
      <c r="C13" s="42"/>
      <c r="D13" s="43"/>
      <c r="E13" s="43"/>
      <c r="F13" s="43"/>
      <c r="G13" s="43"/>
      <c r="H13" s="44"/>
      <c r="I13" s="2">
        <f>SUM(I8:I12)</f>
        <v>1.0000000000000002</v>
      </c>
      <c r="J13" s="43"/>
      <c r="K13" s="43"/>
      <c r="L13" s="43"/>
      <c r="M13" s="43"/>
      <c r="N13" s="43"/>
      <c r="O13" s="43"/>
      <c r="P13" s="43"/>
      <c r="Q13" s="43"/>
      <c r="R13" s="43"/>
      <c r="S13" s="43"/>
      <c r="T13" s="43"/>
      <c r="U13" s="43"/>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74">
        <f>SUM(BI8:BI12)</f>
        <v>1.0000000000000002</v>
      </c>
      <c r="BJ13" s="45"/>
      <c r="BK13" s="45"/>
      <c r="BL13" s="45"/>
      <c r="BM13" s="46"/>
    </row>
    <row r="14" spans="1:209" x14ac:dyDescent="0.25">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row>
    <row r="35" spans="2:7" x14ac:dyDescent="0.25">
      <c r="B35" s="49"/>
      <c r="C35" s="49"/>
      <c r="D35" s="49"/>
      <c r="E35" s="49"/>
      <c r="F35" s="49"/>
      <c r="G35" s="49"/>
    </row>
    <row r="36" spans="2:7" x14ac:dyDescent="0.25">
      <c r="B36" s="49"/>
      <c r="C36" s="49"/>
      <c r="D36" s="49"/>
      <c r="E36" s="49"/>
      <c r="F36" s="49"/>
      <c r="G36" s="49"/>
    </row>
    <row r="37" spans="2:7" x14ac:dyDescent="0.25">
      <c r="B37" s="49"/>
      <c r="C37" s="49"/>
      <c r="D37" s="49"/>
      <c r="E37" s="49"/>
      <c r="F37" s="49"/>
      <c r="G37" s="49"/>
    </row>
    <row r="38" spans="2:7" x14ac:dyDescent="0.25">
      <c r="B38" s="49"/>
      <c r="C38" s="49"/>
      <c r="D38" s="49"/>
      <c r="E38" s="49"/>
      <c r="F38" s="49"/>
      <c r="G38" s="49"/>
    </row>
    <row r="39" spans="2:7" x14ac:dyDescent="0.25">
      <c r="B39" s="49"/>
      <c r="C39" s="49"/>
      <c r="D39" s="49"/>
      <c r="E39" s="49"/>
      <c r="F39" s="49"/>
      <c r="G39" s="49"/>
    </row>
    <row r="40" spans="2:7" x14ac:dyDescent="0.25">
      <c r="B40" s="49"/>
      <c r="C40" s="49"/>
      <c r="D40" s="49"/>
      <c r="E40" s="49"/>
      <c r="F40" s="49"/>
      <c r="G40" s="49"/>
    </row>
    <row r="41" spans="2:7" x14ac:dyDescent="0.25">
      <c r="B41" s="49"/>
      <c r="C41" s="49"/>
      <c r="D41" s="49"/>
      <c r="E41" s="49"/>
      <c r="F41" s="49"/>
      <c r="G41" s="49"/>
    </row>
    <row r="42" spans="2:7" x14ac:dyDescent="0.25">
      <c r="B42" s="49"/>
      <c r="C42" s="49"/>
      <c r="D42" s="49"/>
      <c r="E42" s="49"/>
      <c r="F42" s="49"/>
      <c r="G42" s="49"/>
    </row>
    <row r="43" spans="2:7" x14ac:dyDescent="0.25">
      <c r="B43" s="49"/>
      <c r="C43" s="49"/>
      <c r="D43" s="49"/>
      <c r="E43" s="49"/>
      <c r="F43" s="49"/>
      <c r="G43" s="49"/>
    </row>
    <row r="44" spans="2:7" x14ac:dyDescent="0.25">
      <c r="B44" s="49"/>
      <c r="C44" s="49"/>
      <c r="D44" s="49"/>
      <c r="E44" s="49"/>
      <c r="F44" s="49"/>
      <c r="G44" s="49"/>
    </row>
    <row r="45" spans="2:7" x14ac:dyDescent="0.25">
      <c r="B45" s="49"/>
      <c r="C45" s="49"/>
      <c r="D45" s="49"/>
      <c r="E45" s="49"/>
      <c r="F45" s="49"/>
      <c r="G45" s="49"/>
    </row>
    <row r="46" spans="2:7" x14ac:dyDescent="0.25">
      <c r="B46" s="49"/>
      <c r="C46" s="49"/>
      <c r="D46" s="49"/>
      <c r="E46" s="49"/>
      <c r="F46" s="49"/>
      <c r="G46" s="49"/>
    </row>
    <row r="47" spans="2:7" x14ac:dyDescent="0.25">
      <c r="B47" s="49"/>
      <c r="C47" s="49"/>
      <c r="D47" s="49"/>
      <c r="E47" s="49"/>
      <c r="F47" s="49"/>
      <c r="G47" s="49"/>
    </row>
    <row r="48" spans="2:7" x14ac:dyDescent="0.25">
      <c r="B48" s="49"/>
      <c r="C48" s="49"/>
      <c r="D48" s="49"/>
      <c r="E48" s="49"/>
      <c r="F48" s="49"/>
      <c r="G48" s="49"/>
    </row>
    <row r="49" spans="2:7" x14ac:dyDescent="0.25">
      <c r="B49" s="49"/>
      <c r="C49" s="49"/>
      <c r="D49" s="49"/>
      <c r="E49" s="49"/>
      <c r="F49" s="49"/>
      <c r="G49" s="49"/>
    </row>
    <row r="50" spans="2:7" x14ac:dyDescent="0.25">
      <c r="B50" s="49"/>
      <c r="C50" s="49"/>
      <c r="D50" s="49"/>
      <c r="E50" s="49"/>
      <c r="F50" s="49"/>
      <c r="G50" s="49"/>
    </row>
    <row r="67" spans="2:7" x14ac:dyDescent="0.25">
      <c r="B67" s="49"/>
      <c r="C67" s="49"/>
      <c r="E67" s="49"/>
      <c r="F67" s="49"/>
      <c r="G67" s="49"/>
    </row>
    <row r="88" spans="2:7" x14ac:dyDescent="0.25">
      <c r="B88" s="49"/>
      <c r="C88" s="49"/>
      <c r="D88" s="49"/>
      <c r="E88" s="49"/>
      <c r="F88" s="49"/>
      <c r="G88" s="49"/>
    </row>
    <row r="90" spans="2:7" x14ac:dyDescent="0.25">
      <c r="B90" s="49"/>
      <c r="C90" s="49"/>
      <c r="D90" s="49"/>
      <c r="E90" s="49"/>
      <c r="F90" s="49"/>
      <c r="G90" s="49"/>
    </row>
    <row r="91" spans="2:7" x14ac:dyDescent="0.25">
      <c r="B91" s="49"/>
      <c r="C91" s="49"/>
      <c r="D91" s="49"/>
      <c r="E91" s="49"/>
      <c r="F91" s="49"/>
      <c r="G91" s="49"/>
    </row>
    <row r="92" spans="2:7" x14ac:dyDescent="0.25">
      <c r="B92" s="49"/>
      <c r="C92" s="49"/>
      <c r="D92" s="49"/>
      <c r="E92" s="49"/>
      <c r="F92" s="49"/>
      <c r="G92" s="49"/>
    </row>
    <row r="93" spans="2:7" x14ac:dyDescent="0.25">
      <c r="B93" s="49"/>
      <c r="C93" s="49"/>
      <c r="D93" s="49"/>
      <c r="E93" s="49"/>
      <c r="F93" s="49"/>
      <c r="G93" s="49"/>
    </row>
    <row r="94" spans="2:7" x14ac:dyDescent="0.25">
      <c r="B94" s="49"/>
      <c r="C94" s="49"/>
      <c r="D94" s="49"/>
      <c r="E94" s="49"/>
      <c r="F94" s="49"/>
      <c r="G94" s="49"/>
    </row>
  </sheetData>
  <mergeCells count="42">
    <mergeCell ref="B4:BM4"/>
    <mergeCell ref="B1:B3"/>
    <mergeCell ref="C1:BI3"/>
    <mergeCell ref="BJ1:BM1"/>
    <mergeCell ref="BJ2:BM2"/>
    <mergeCell ref="BJ3:BM3"/>
    <mergeCell ref="BJ6:BM6"/>
    <mergeCell ref="B5:U5"/>
    <mergeCell ref="V5:BM5"/>
    <mergeCell ref="V6:X6"/>
    <mergeCell ref="Y6:AA6"/>
    <mergeCell ref="AB6:AD6"/>
    <mergeCell ref="AE6:AG6"/>
    <mergeCell ref="AH6:AJ6"/>
    <mergeCell ref="AK6:AM6"/>
    <mergeCell ref="AN6:AP6"/>
    <mergeCell ref="AQ6:AS6"/>
    <mergeCell ref="AT6:AV6"/>
    <mergeCell ref="AW6:AY6"/>
    <mergeCell ref="AZ6:BB6"/>
    <mergeCell ref="BC6:BE6"/>
    <mergeCell ref="BF6:BH6"/>
    <mergeCell ref="M6:M7"/>
    <mergeCell ref="B6:B7"/>
    <mergeCell ref="C6:C7"/>
    <mergeCell ref="D6:D7"/>
    <mergeCell ref="E6:E7"/>
    <mergeCell ref="F6:F7"/>
    <mergeCell ref="G6:G7"/>
    <mergeCell ref="H6:H7"/>
    <mergeCell ref="I6:I7"/>
    <mergeCell ref="J6:J7"/>
    <mergeCell ref="K6:K7"/>
    <mergeCell ref="L6:L7"/>
    <mergeCell ref="T6:T7"/>
    <mergeCell ref="U6:U7"/>
    <mergeCell ref="N6:N7"/>
    <mergeCell ref="O6:O7"/>
    <mergeCell ref="P6:P7"/>
    <mergeCell ref="Q6:Q7"/>
    <mergeCell ref="R6:R7"/>
    <mergeCell ref="S6:S7"/>
  </mergeCells>
  <dataValidations count="2">
    <dataValidation type="list" allowBlank="1" showInputMessage="1" showErrorMessage="1" sqref="J13" xr:uid="{00000000-0002-0000-0C00-000000000000}">
      <formula1>"EFICACIA,EFICIENCIA,EFECTIVIDAD"</formula1>
    </dataValidation>
    <dataValidation type="list" allowBlank="1" showInputMessage="1" showErrorMessage="1" sqref="R13" xr:uid="{00000000-0002-0000-0C00-000001000000}">
      <formula1>"MENSUAL,TRIMESTRAL,SEMESTRAL,ANUAL"</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2000000}">
          <x14:formula1>
            <xm:f>'\\10.216.160.201\planeacion\Oficial\7 Plan de accion CVP\[FINANCIERA.xlsx]Listas '!#REF!</xm:f>
          </x14:formula1>
          <xm:sqref>B8:C12</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HA87"/>
  <sheetViews>
    <sheetView topLeftCell="F9" zoomScale="70" zoomScaleNormal="70" workbookViewId="0">
      <selection activeCell="H12" sqref="H12"/>
    </sheetView>
  </sheetViews>
  <sheetFormatPr baseColWidth="10" defaultColWidth="11.453125" defaultRowHeight="12.5" outlineLevelCol="1" x14ac:dyDescent="0.25"/>
  <cols>
    <col min="1" max="1" width="0" style="28" hidden="1" customWidth="1"/>
    <col min="2" max="2" width="52.453125" style="28" customWidth="1"/>
    <col min="3" max="3" width="43.7265625" style="28" customWidth="1"/>
    <col min="4" max="5" width="20" style="28" customWidth="1"/>
    <col min="6" max="6" width="62.54296875" style="28" customWidth="1"/>
    <col min="7" max="7" width="27.54296875" style="28" customWidth="1"/>
    <col min="8" max="8" width="43.81640625" style="28" customWidth="1"/>
    <col min="9" max="9" width="18.7265625" style="28" customWidth="1"/>
    <col min="10" max="10" width="19.26953125" style="28" customWidth="1"/>
    <col min="11" max="11" width="22.1796875" style="28" customWidth="1"/>
    <col min="12" max="13" width="30.54296875" style="28" customWidth="1"/>
    <col min="14" max="14" width="19" style="28" customWidth="1"/>
    <col min="15" max="15" width="21" style="28" customWidth="1"/>
    <col min="16" max="16" width="17" style="28" customWidth="1"/>
    <col min="17" max="17" width="12" style="28" customWidth="1"/>
    <col min="18" max="18" width="18.453125" style="28" customWidth="1"/>
    <col min="19" max="19" width="15.1796875" style="28" customWidth="1"/>
    <col min="20" max="20" width="13.54296875" style="28" customWidth="1" outlineLevel="1"/>
    <col min="21" max="21" width="19.26953125" style="28" customWidth="1" outlineLevel="1"/>
    <col min="22" max="23" width="6.453125" style="28" customWidth="1" outlineLevel="1"/>
    <col min="24" max="24" width="10.54296875" style="28" customWidth="1" outlineLevel="1"/>
    <col min="25" max="26" width="6.453125" style="28" customWidth="1" outlineLevel="1"/>
    <col min="27" max="27" width="6.7265625" style="28" customWidth="1" outlineLevel="1"/>
    <col min="28" max="29" width="6.453125" style="28" customWidth="1" outlineLevel="1"/>
    <col min="30" max="30" width="6.7265625" style="28" customWidth="1" outlineLevel="1"/>
    <col min="31" max="57" width="6.453125" style="28" customWidth="1" outlineLevel="1"/>
    <col min="58" max="58" width="7.453125" style="28" customWidth="1" outlineLevel="1"/>
    <col min="59" max="60" width="10.54296875" style="28" customWidth="1" outlineLevel="1"/>
    <col min="61" max="61" width="18.81640625" style="28" customWidth="1" outlineLevel="1"/>
    <col min="62" max="65" width="53.453125" style="28" customWidth="1"/>
    <col min="66" max="66" width="67.7265625" style="28" customWidth="1"/>
    <col min="67" max="70" width="11.453125" style="28" customWidth="1"/>
    <col min="71" max="16384" width="11.453125" style="28"/>
  </cols>
  <sheetData>
    <row r="1" spans="1:209" ht="53.25" customHeight="1" x14ac:dyDescent="0.25">
      <c r="B1" s="369"/>
      <c r="C1" s="370"/>
      <c r="D1" s="312" t="s">
        <v>0</v>
      </c>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3"/>
      <c r="AP1" s="313"/>
      <c r="AQ1" s="313"/>
      <c r="AR1" s="313"/>
      <c r="AS1" s="313"/>
      <c r="AT1" s="313"/>
      <c r="AU1" s="313"/>
      <c r="AV1" s="313"/>
      <c r="AW1" s="313"/>
      <c r="AX1" s="313"/>
      <c r="AY1" s="313"/>
      <c r="AZ1" s="313"/>
      <c r="BA1" s="313"/>
      <c r="BB1" s="313"/>
      <c r="BC1" s="313"/>
      <c r="BD1" s="313"/>
      <c r="BE1" s="313"/>
      <c r="BF1" s="313"/>
      <c r="BG1" s="313"/>
      <c r="BH1" s="313"/>
      <c r="BI1" s="314"/>
      <c r="BJ1" s="321" t="s">
        <v>1</v>
      </c>
      <c r="BK1" s="322"/>
      <c r="BL1" s="322"/>
      <c r="BM1" s="323"/>
    </row>
    <row r="2" spans="1:209" ht="48" customHeight="1" x14ac:dyDescent="0.25">
      <c r="B2" s="371"/>
      <c r="C2" s="372"/>
      <c r="D2" s="315"/>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316"/>
      <c r="BD2" s="316"/>
      <c r="BE2" s="316"/>
      <c r="BF2" s="316"/>
      <c r="BG2" s="316"/>
      <c r="BH2" s="316"/>
      <c r="BI2" s="317"/>
      <c r="BJ2" s="324" t="s">
        <v>2</v>
      </c>
      <c r="BK2" s="325"/>
      <c r="BL2" s="325"/>
      <c r="BM2" s="326"/>
    </row>
    <row r="3" spans="1:209" ht="53.25" customHeight="1" thickBot="1" x14ac:dyDescent="0.3">
      <c r="B3" s="373"/>
      <c r="C3" s="374"/>
      <c r="D3" s="318"/>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319"/>
      <c r="AO3" s="319"/>
      <c r="AP3" s="319"/>
      <c r="AQ3" s="319"/>
      <c r="AR3" s="319"/>
      <c r="AS3" s="319"/>
      <c r="AT3" s="319"/>
      <c r="AU3" s="319"/>
      <c r="AV3" s="319"/>
      <c r="AW3" s="319"/>
      <c r="AX3" s="319"/>
      <c r="AY3" s="319"/>
      <c r="AZ3" s="319"/>
      <c r="BA3" s="319"/>
      <c r="BB3" s="319"/>
      <c r="BC3" s="319"/>
      <c r="BD3" s="319"/>
      <c r="BE3" s="319"/>
      <c r="BF3" s="319"/>
      <c r="BG3" s="319"/>
      <c r="BH3" s="319"/>
      <c r="BI3" s="320"/>
      <c r="BJ3" s="327" t="s">
        <v>3</v>
      </c>
      <c r="BK3" s="328"/>
      <c r="BL3" s="328"/>
      <c r="BM3" s="329"/>
    </row>
    <row r="4" spans="1:209" ht="39.75" customHeight="1" thickBot="1" x14ac:dyDescent="0.3">
      <c r="B4" s="256" t="s">
        <v>295</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8"/>
    </row>
    <row r="5" spans="1:209" ht="48.75" customHeight="1" x14ac:dyDescent="0.25">
      <c r="B5" s="260" t="s">
        <v>5</v>
      </c>
      <c r="C5" s="261"/>
      <c r="D5" s="262"/>
      <c r="E5" s="262"/>
      <c r="F5" s="262"/>
      <c r="G5" s="262"/>
      <c r="H5" s="262"/>
      <c r="I5" s="262"/>
      <c r="J5" s="262"/>
      <c r="K5" s="262"/>
      <c r="L5" s="262"/>
      <c r="M5" s="262"/>
      <c r="N5" s="262"/>
      <c r="O5" s="262"/>
      <c r="P5" s="262"/>
      <c r="Q5" s="262"/>
      <c r="R5" s="262"/>
      <c r="S5" s="262"/>
      <c r="T5" s="262"/>
      <c r="U5" s="262"/>
      <c r="V5" s="263" t="s">
        <v>6</v>
      </c>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5"/>
      <c r="BN5" s="29"/>
    </row>
    <row r="6" spans="1:209" s="33" customFormat="1" ht="81.75" customHeight="1" x14ac:dyDescent="0.25">
      <c r="A6" s="88"/>
      <c r="B6" s="362" t="s">
        <v>7</v>
      </c>
      <c r="C6" s="357" t="s">
        <v>8</v>
      </c>
      <c r="D6" s="360" t="s">
        <v>9</v>
      </c>
      <c r="E6" s="360" t="s">
        <v>10</v>
      </c>
      <c r="F6" s="360" t="s">
        <v>11</v>
      </c>
      <c r="G6" s="360" t="s">
        <v>165</v>
      </c>
      <c r="H6" s="360" t="s">
        <v>13</v>
      </c>
      <c r="I6" s="360" t="s">
        <v>14</v>
      </c>
      <c r="J6" s="360" t="s">
        <v>15</v>
      </c>
      <c r="K6" s="360" t="s">
        <v>16</v>
      </c>
      <c r="L6" s="360" t="s">
        <v>17</v>
      </c>
      <c r="M6" s="360" t="s">
        <v>18</v>
      </c>
      <c r="N6" s="360" t="s">
        <v>19</v>
      </c>
      <c r="O6" s="360" t="s">
        <v>20</v>
      </c>
      <c r="P6" s="360" t="s">
        <v>21</v>
      </c>
      <c r="Q6" s="360" t="s">
        <v>22</v>
      </c>
      <c r="R6" s="360" t="s">
        <v>23</v>
      </c>
      <c r="S6" s="360" t="s">
        <v>24</v>
      </c>
      <c r="T6" s="360" t="s">
        <v>25</v>
      </c>
      <c r="U6" s="360" t="s">
        <v>26</v>
      </c>
      <c r="V6" s="253" t="s">
        <v>27</v>
      </c>
      <c r="W6" s="253"/>
      <c r="X6" s="253"/>
      <c r="Y6" s="253" t="s">
        <v>28</v>
      </c>
      <c r="Z6" s="253"/>
      <c r="AA6" s="253"/>
      <c r="AB6" s="253" t="s">
        <v>29</v>
      </c>
      <c r="AC6" s="253"/>
      <c r="AD6" s="253"/>
      <c r="AE6" s="253" t="s">
        <v>30</v>
      </c>
      <c r="AF6" s="253"/>
      <c r="AG6" s="253"/>
      <c r="AH6" s="253" t="s">
        <v>31</v>
      </c>
      <c r="AI6" s="253"/>
      <c r="AJ6" s="253"/>
      <c r="AK6" s="253" t="s">
        <v>32</v>
      </c>
      <c r="AL6" s="253"/>
      <c r="AM6" s="253"/>
      <c r="AN6" s="253" t="s">
        <v>33</v>
      </c>
      <c r="AO6" s="253"/>
      <c r="AP6" s="253"/>
      <c r="AQ6" s="253" t="s">
        <v>34</v>
      </c>
      <c r="AR6" s="253"/>
      <c r="AS6" s="253"/>
      <c r="AT6" s="253" t="s">
        <v>35</v>
      </c>
      <c r="AU6" s="253"/>
      <c r="AV6" s="253"/>
      <c r="AW6" s="253" t="s">
        <v>36</v>
      </c>
      <c r="AX6" s="253"/>
      <c r="AY6" s="253"/>
      <c r="AZ6" s="253" t="s">
        <v>37</v>
      </c>
      <c r="BA6" s="253"/>
      <c r="BB6" s="253"/>
      <c r="BC6" s="253" t="s">
        <v>38</v>
      </c>
      <c r="BD6" s="253"/>
      <c r="BE6" s="253"/>
      <c r="BF6" s="253" t="s">
        <v>39</v>
      </c>
      <c r="BG6" s="253"/>
      <c r="BH6" s="253"/>
      <c r="BI6" s="19" t="s">
        <v>40</v>
      </c>
      <c r="BJ6" s="253" t="s">
        <v>41</v>
      </c>
      <c r="BK6" s="253"/>
      <c r="BL6" s="253"/>
      <c r="BM6" s="259"/>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2"/>
    </row>
    <row r="7" spans="1:209" s="34" customFormat="1" ht="36.75" customHeight="1" x14ac:dyDescent="0.25">
      <c r="B7" s="363"/>
      <c r="C7" s="358"/>
      <c r="D7" s="361"/>
      <c r="E7" s="361"/>
      <c r="F7" s="361"/>
      <c r="G7" s="361"/>
      <c r="H7" s="361"/>
      <c r="I7" s="361"/>
      <c r="J7" s="361"/>
      <c r="K7" s="361"/>
      <c r="L7" s="361"/>
      <c r="M7" s="361"/>
      <c r="N7" s="361"/>
      <c r="O7" s="361"/>
      <c r="P7" s="361"/>
      <c r="Q7" s="361"/>
      <c r="R7" s="361"/>
      <c r="S7" s="361"/>
      <c r="T7" s="361"/>
      <c r="U7" s="361"/>
      <c r="V7" s="19" t="s">
        <v>42</v>
      </c>
      <c r="W7" s="19" t="s">
        <v>43</v>
      </c>
      <c r="X7" s="19" t="s">
        <v>44</v>
      </c>
      <c r="Y7" s="19" t="s">
        <v>42</v>
      </c>
      <c r="Z7" s="19" t="s">
        <v>43</v>
      </c>
      <c r="AA7" s="19" t="s">
        <v>44</v>
      </c>
      <c r="AB7" s="19" t="s">
        <v>42</v>
      </c>
      <c r="AC7" s="19" t="s">
        <v>43</v>
      </c>
      <c r="AD7" s="19" t="s">
        <v>44</v>
      </c>
      <c r="AE7" s="19" t="s">
        <v>42</v>
      </c>
      <c r="AF7" s="19" t="s">
        <v>43</v>
      </c>
      <c r="AG7" s="19" t="s">
        <v>44</v>
      </c>
      <c r="AH7" s="19" t="s">
        <v>42</v>
      </c>
      <c r="AI7" s="19" t="s">
        <v>43</v>
      </c>
      <c r="AJ7" s="19" t="s">
        <v>44</v>
      </c>
      <c r="AK7" s="19" t="s">
        <v>42</v>
      </c>
      <c r="AL7" s="19" t="s">
        <v>43</v>
      </c>
      <c r="AM7" s="19" t="s">
        <v>44</v>
      </c>
      <c r="AN7" s="19" t="s">
        <v>42</v>
      </c>
      <c r="AO7" s="19" t="s">
        <v>43</v>
      </c>
      <c r="AP7" s="19" t="s">
        <v>44</v>
      </c>
      <c r="AQ7" s="19" t="s">
        <v>42</v>
      </c>
      <c r="AR7" s="19" t="s">
        <v>43</v>
      </c>
      <c r="AS7" s="19" t="s">
        <v>44</v>
      </c>
      <c r="AT7" s="19" t="s">
        <v>42</v>
      </c>
      <c r="AU7" s="19" t="s">
        <v>43</v>
      </c>
      <c r="AV7" s="19" t="s">
        <v>44</v>
      </c>
      <c r="AW7" s="19" t="s">
        <v>42</v>
      </c>
      <c r="AX7" s="19" t="s">
        <v>43</v>
      </c>
      <c r="AY7" s="19" t="s">
        <v>44</v>
      </c>
      <c r="AZ7" s="19" t="s">
        <v>42</v>
      </c>
      <c r="BA7" s="19" t="s">
        <v>43</v>
      </c>
      <c r="BB7" s="19" t="s">
        <v>44</v>
      </c>
      <c r="BC7" s="19" t="s">
        <v>42</v>
      </c>
      <c r="BD7" s="19" t="s">
        <v>43</v>
      </c>
      <c r="BE7" s="19" t="s">
        <v>44</v>
      </c>
      <c r="BF7" s="19" t="s">
        <v>42</v>
      </c>
      <c r="BG7" s="19" t="s">
        <v>43</v>
      </c>
      <c r="BH7" s="19" t="s">
        <v>44</v>
      </c>
      <c r="BI7" s="19" t="s">
        <v>44</v>
      </c>
      <c r="BJ7" s="19" t="s">
        <v>117</v>
      </c>
      <c r="BK7" s="19" t="s">
        <v>118</v>
      </c>
      <c r="BL7" s="19" t="s">
        <v>119</v>
      </c>
      <c r="BM7" s="54" t="s">
        <v>120</v>
      </c>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row>
    <row r="8" spans="1:209" s="52" customFormat="1" ht="210.75" customHeight="1" x14ac:dyDescent="0.25">
      <c r="A8" s="37">
        <v>69</v>
      </c>
      <c r="B8" s="21" t="s">
        <v>545</v>
      </c>
      <c r="C8" s="21" t="s">
        <v>548</v>
      </c>
      <c r="D8" s="6" t="s">
        <v>296</v>
      </c>
      <c r="E8" s="6" t="s">
        <v>713</v>
      </c>
      <c r="F8" s="6" t="s">
        <v>298</v>
      </c>
      <c r="G8" s="6" t="s">
        <v>549</v>
      </c>
      <c r="H8" s="23" t="s">
        <v>299</v>
      </c>
      <c r="I8" s="23">
        <v>25</v>
      </c>
      <c r="J8" s="23" t="s">
        <v>53</v>
      </c>
      <c r="K8" s="23" t="s">
        <v>300</v>
      </c>
      <c r="L8" s="23" t="s">
        <v>301</v>
      </c>
      <c r="M8" s="23" t="s">
        <v>302</v>
      </c>
      <c r="N8" s="23">
        <v>1124</v>
      </c>
      <c r="O8" s="23">
        <v>1124</v>
      </c>
      <c r="P8" s="22">
        <v>100</v>
      </c>
      <c r="Q8" s="22" t="s">
        <v>44</v>
      </c>
      <c r="R8" s="23" t="s">
        <v>151</v>
      </c>
      <c r="S8" s="105">
        <v>44562</v>
      </c>
      <c r="T8" s="105">
        <v>44926</v>
      </c>
      <c r="U8" s="23" t="s">
        <v>297</v>
      </c>
      <c r="V8" s="6">
        <v>8.3000000000000007</v>
      </c>
      <c r="W8" s="6">
        <v>8</v>
      </c>
      <c r="X8" s="106">
        <f>+W8/BF8</f>
        <v>7.9999999999999988E-2</v>
      </c>
      <c r="Y8" s="6">
        <v>8.3000000000000007</v>
      </c>
      <c r="Z8" s="6">
        <v>4.5599999999999996</v>
      </c>
      <c r="AA8" s="25">
        <f>+Z8/BF8</f>
        <v>4.5599999999999988E-2</v>
      </c>
      <c r="AB8" s="6">
        <v>8.3000000000000007</v>
      </c>
      <c r="AC8" s="6">
        <v>10</v>
      </c>
      <c r="AD8" s="70">
        <f>+AC8/BF8</f>
        <v>9.9999999999999992E-2</v>
      </c>
      <c r="AE8" s="20">
        <v>8.3000000000000007</v>
      </c>
      <c r="AF8" s="20">
        <v>10.199999999999999</v>
      </c>
      <c r="AG8" s="67">
        <f>+AF8/BF8</f>
        <v>0.10199999999999998</v>
      </c>
      <c r="AH8" s="20">
        <v>8.3000000000000007</v>
      </c>
      <c r="AI8" s="20">
        <v>8.3000000000000007</v>
      </c>
      <c r="AJ8" s="67">
        <f>+AI8/BF8</f>
        <v>8.299999999999999E-2</v>
      </c>
      <c r="AK8" s="20">
        <v>8.3000000000000007</v>
      </c>
      <c r="AL8" s="20">
        <v>8.3000000000000007</v>
      </c>
      <c r="AM8" s="67">
        <f>+AL8/BF8</f>
        <v>8.299999999999999E-2</v>
      </c>
      <c r="AN8" s="20">
        <v>8.3000000000000007</v>
      </c>
      <c r="AO8" s="20">
        <v>8.3000000000000007</v>
      </c>
      <c r="AP8" s="122">
        <f>AN8/$BF$8</f>
        <v>8.299999999999999E-2</v>
      </c>
      <c r="AQ8" s="20">
        <v>8.3000000000000007</v>
      </c>
      <c r="AR8" s="20">
        <v>8.3000000000000007</v>
      </c>
      <c r="AS8" s="122">
        <f>AQ8/$BF$8</f>
        <v>8.299999999999999E-2</v>
      </c>
      <c r="AT8" s="20">
        <v>8.4</v>
      </c>
      <c r="AU8" s="20">
        <v>8.4</v>
      </c>
      <c r="AV8" s="122">
        <f>AT8/$BF$8</f>
        <v>8.3999999999999991E-2</v>
      </c>
      <c r="AW8" s="20">
        <v>8.4</v>
      </c>
      <c r="AX8" s="20">
        <v>8.4</v>
      </c>
      <c r="AY8" s="122">
        <f>AW8/$BF$8</f>
        <v>8.3999999999999991E-2</v>
      </c>
      <c r="AZ8" s="20">
        <v>8.4</v>
      </c>
      <c r="BA8" s="20">
        <v>8.4</v>
      </c>
      <c r="BB8" s="122">
        <f>AZ8/$BF$8</f>
        <v>8.3999999999999991E-2</v>
      </c>
      <c r="BC8" s="20">
        <v>8.4</v>
      </c>
      <c r="BD8" s="20">
        <v>8.4</v>
      </c>
      <c r="BE8" s="122">
        <f>BC8/$BF$8</f>
        <v>8.3999999999999991E-2</v>
      </c>
      <c r="BF8" s="17">
        <f>SUM(V8,Y8,AB8,AE8,AH8,AK8,AN8,AQ8,AT8,AW8,AZ8,BC8)</f>
        <v>100.00000000000001</v>
      </c>
      <c r="BG8" s="17">
        <f>SUM(W8,Z8,AC8,AF8,AI8,AL8,AO8,AR8,AU8,AX8,BA8,BD8)</f>
        <v>99.560000000000016</v>
      </c>
      <c r="BH8" s="70">
        <f>BG8/BF8</f>
        <v>0.99560000000000004</v>
      </c>
      <c r="BI8" s="50">
        <f>+BH8*I8/100</f>
        <v>0.24890000000000001</v>
      </c>
      <c r="BJ8" s="72" t="s">
        <v>303</v>
      </c>
      <c r="BK8" s="118" t="s">
        <v>571</v>
      </c>
      <c r="BL8" s="117" t="s">
        <v>671</v>
      </c>
      <c r="BM8" s="117" t="s">
        <v>756</v>
      </c>
      <c r="BN8" s="23" t="s">
        <v>875</v>
      </c>
    </row>
    <row r="9" spans="1:209" s="52" customFormat="1" ht="173.25" customHeight="1" x14ac:dyDescent="0.25">
      <c r="A9" s="37">
        <v>70</v>
      </c>
      <c r="B9" s="21" t="s">
        <v>545</v>
      </c>
      <c r="C9" s="21" t="s">
        <v>548</v>
      </c>
      <c r="D9" s="6" t="s">
        <v>296</v>
      </c>
      <c r="E9" s="6" t="s">
        <v>713</v>
      </c>
      <c r="F9" s="6" t="s">
        <v>298</v>
      </c>
      <c r="G9" s="6" t="s">
        <v>549</v>
      </c>
      <c r="H9" s="23" t="s">
        <v>304</v>
      </c>
      <c r="I9" s="23">
        <v>25</v>
      </c>
      <c r="J9" s="23" t="s">
        <v>53</v>
      </c>
      <c r="K9" s="23" t="s">
        <v>305</v>
      </c>
      <c r="L9" s="23" t="s">
        <v>306</v>
      </c>
      <c r="M9" s="23" t="s">
        <v>307</v>
      </c>
      <c r="N9" s="23">
        <v>12</v>
      </c>
      <c r="O9" s="23">
        <v>12</v>
      </c>
      <c r="P9" s="22">
        <v>100</v>
      </c>
      <c r="Q9" s="22" t="s">
        <v>44</v>
      </c>
      <c r="R9" s="23" t="s">
        <v>151</v>
      </c>
      <c r="S9" s="105">
        <v>44562</v>
      </c>
      <c r="T9" s="105">
        <v>44926</v>
      </c>
      <c r="U9" s="23" t="s">
        <v>297</v>
      </c>
      <c r="V9" s="6">
        <v>8.3000000000000007</v>
      </c>
      <c r="W9" s="6">
        <v>8.3000000000000007</v>
      </c>
      <c r="X9" s="106">
        <f>+W9/BF9</f>
        <v>8.299999999999999E-2</v>
      </c>
      <c r="Y9" s="6">
        <v>8.3000000000000007</v>
      </c>
      <c r="Z9" s="6">
        <v>8.3000000000000007</v>
      </c>
      <c r="AA9" s="25">
        <f>+Z9/BF9</f>
        <v>8.299999999999999E-2</v>
      </c>
      <c r="AB9" s="6">
        <v>8.3000000000000007</v>
      </c>
      <c r="AC9" s="6">
        <v>8.3000000000000007</v>
      </c>
      <c r="AD9" s="70">
        <f>+AC9/BF9</f>
        <v>8.299999999999999E-2</v>
      </c>
      <c r="AE9" s="20">
        <v>8.3000000000000007</v>
      </c>
      <c r="AF9" s="20">
        <v>8.3000000000000007</v>
      </c>
      <c r="AG9" s="67">
        <f>+AF9/BF9</f>
        <v>8.299999999999999E-2</v>
      </c>
      <c r="AH9" s="20">
        <v>8.3000000000000007</v>
      </c>
      <c r="AI9" s="20">
        <v>8.3000000000000007</v>
      </c>
      <c r="AJ9" s="67">
        <f>+AI9/BF9</f>
        <v>8.299999999999999E-2</v>
      </c>
      <c r="AK9" s="20">
        <v>8.3000000000000007</v>
      </c>
      <c r="AL9" s="20">
        <v>8.3000000000000007</v>
      </c>
      <c r="AM9" s="67">
        <f>+AL9/BF9</f>
        <v>8.299999999999999E-2</v>
      </c>
      <c r="AN9" s="20">
        <v>8.3000000000000007</v>
      </c>
      <c r="AO9" s="20">
        <v>8.3000000000000007</v>
      </c>
      <c r="AP9" s="122">
        <f>AO9/$BF$9</f>
        <v>8.299999999999999E-2</v>
      </c>
      <c r="AQ9" s="20">
        <v>8.3000000000000007</v>
      </c>
      <c r="AR9" s="20">
        <v>8.3000000000000007</v>
      </c>
      <c r="AS9" s="122">
        <f>AR9/$BF$9</f>
        <v>8.299999999999999E-2</v>
      </c>
      <c r="AT9" s="20">
        <v>8.4</v>
      </c>
      <c r="AU9" s="20">
        <v>8.4</v>
      </c>
      <c r="AV9" s="122">
        <f>AU9/$BF$9</f>
        <v>8.3999999999999991E-2</v>
      </c>
      <c r="AW9" s="20">
        <v>8.4</v>
      </c>
      <c r="AX9" s="20">
        <v>8.4</v>
      </c>
      <c r="AY9" s="122">
        <f>AX9/$BF$9</f>
        <v>8.3999999999999991E-2</v>
      </c>
      <c r="AZ9" s="20">
        <v>8.4</v>
      </c>
      <c r="BA9" s="20">
        <v>8.4</v>
      </c>
      <c r="BB9" s="122">
        <f>BA9/$BF$9</f>
        <v>8.3999999999999991E-2</v>
      </c>
      <c r="BC9" s="20">
        <v>8.4</v>
      </c>
      <c r="BD9" s="20">
        <v>8.4</v>
      </c>
      <c r="BE9" s="122">
        <f>BD9/$BF$9</f>
        <v>8.3999999999999991E-2</v>
      </c>
      <c r="BF9" s="17">
        <f t="shared" ref="BF9:BG11" si="0">SUM(V9,Y9,AB9,AE9,AH9,AK9,AN9,AQ9,AT9,AW9,AZ9,BC9)</f>
        <v>100.00000000000001</v>
      </c>
      <c r="BG9" s="17">
        <f t="shared" si="0"/>
        <v>100.00000000000001</v>
      </c>
      <c r="BH9" s="70">
        <f>BG9/BF9</f>
        <v>1</v>
      </c>
      <c r="BI9" s="50">
        <f>+BH9*I9/100</f>
        <v>0.25</v>
      </c>
      <c r="BJ9" s="111" t="s">
        <v>308</v>
      </c>
      <c r="BK9" s="118" t="s">
        <v>572</v>
      </c>
      <c r="BL9" s="117" t="s">
        <v>572</v>
      </c>
      <c r="BM9" s="117" t="s">
        <v>572</v>
      </c>
      <c r="BN9" s="117" t="s">
        <v>572</v>
      </c>
    </row>
    <row r="10" spans="1:209" s="52" customFormat="1" ht="185.25" customHeight="1" x14ac:dyDescent="0.25">
      <c r="A10" s="37">
        <v>71</v>
      </c>
      <c r="B10" s="21" t="s">
        <v>545</v>
      </c>
      <c r="C10" s="21" t="s">
        <v>548</v>
      </c>
      <c r="D10" s="6" t="s">
        <v>296</v>
      </c>
      <c r="E10" s="6" t="s">
        <v>713</v>
      </c>
      <c r="F10" s="6" t="s">
        <v>298</v>
      </c>
      <c r="G10" s="6" t="s">
        <v>549</v>
      </c>
      <c r="H10" s="6" t="s">
        <v>309</v>
      </c>
      <c r="I10" s="6">
        <v>25</v>
      </c>
      <c r="J10" s="6" t="s">
        <v>53</v>
      </c>
      <c r="K10" s="6" t="s">
        <v>310</v>
      </c>
      <c r="L10" s="6" t="s">
        <v>311</v>
      </c>
      <c r="M10" s="6" t="s">
        <v>312</v>
      </c>
      <c r="N10" s="6">
        <v>4</v>
      </c>
      <c r="O10" s="6">
        <v>4</v>
      </c>
      <c r="P10" s="133">
        <v>100</v>
      </c>
      <c r="Q10" s="133" t="s">
        <v>44</v>
      </c>
      <c r="R10" s="6" t="s">
        <v>130</v>
      </c>
      <c r="S10" s="14">
        <v>44562</v>
      </c>
      <c r="T10" s="14">
        <v>44926</v>
      </c>
      <c r="U10" s="6" t="s">
        <v>297</v>
      </c>
      <c r="V10" s="6">
        <v>0</v>
      </c>
      <c r="W10" s="6">
        <v>0</v>
      </c>
      <c r="X10" s="106">
        <f>+W10/BF10</f>
        <v>0</v>
      </c>
      <c r="Y10" s="6">
        <v>0</v>
      </c>
      <c r="Z10" s="6">
        <v>0</v>
      </c>
      <c r="AA10" s="25">
        <f>+Z10/BF10</f>
        <v>0</v>
      </c>
      <c r="AB10" s="6">
        <v>25</v>
      </c>
      <c r="AC10" s="6">
        <v>25</v>
      </c>
      <c r="AD10" s="70">
        <f>+AC10/BF10</f>
        <v>0.25</v>
      </c>
      <c r="AE10" s="20">
        <v>0</v>
      </c>
      <c r="AF10" s="20">
        <v>0</v>
      </c>
      <c r="AG10" s="67">
        <f>+AF10/BF10</f>
        <v>0</v>
      </c>
      <c r="AH10" s="20">
        <v>0</v>
      </c>
      <c r="AI10" s="20">
        <v>0</v>
      </c>
      <c r="AJ10" s="67">
        <f>+AI10/BF10</f>
        <v>0</v>
      </c>
      <c r="AK10" s="20">
        <v>25</v>
      </c>
      <c r="AL10" s="20">
        <v>25</v>
      </c>
      <c r="AM10" s="67">
        <f>AL10/$BF$10</f>
        <v>0.25</v>
      </c>
      <c r="AN10" s="20">
        <v>0</v>
      </c>
      <c r="AO10" s="20">
        <v>0</v>
      </c>
      <c r="AP10" s="20">
        <v>0</v>
      </c>
      <c r="AQ10" s="20">
        <v>0</v>
      </c>
      <c r="AR10" s="20">
        <v>0</v>
      </c>
      <c r="AS10" s="20">
        <v>0</v>
      </c>
      <c r="AT10" s="20">
        <v>25</v>
      </c>
      <c r="AU10" s="20">
        <v>25</v>
      </c>
      <c r="AV10" s="67">
        <f>AU10/$BF$10</f>
        <v>0.25</v>
      </c>
      <c r="AW10" s="20">
        <v>0</v>
      </c>
      <c r="AX10" s="20">
        <v>0</v>
      </c>
      <c r="AY10" s="20">
        <v>0</v>
      </c>
      <c r="AZ10" s="20">
        <v>0</v>
      </c>
      <c r="BA10" s="20">
        <v>0</v>
      </c>
      <c r="BB10" s="20">
        <v>0</v>
      </c>
      <c r="BC10" s="20">
        <v>25</v>
      </c>
      <c r="BD10" s="20">
        <v>25</v>
      </c>
      <c r="BE10" s="67">
        <f>BD10/$BF$10</f>
        <v>0.25</v>
      </c>
      <c r="BF10" s="17">
        <f t="shared" si="0"/>
        <v>100</v>
      </c>
      <c r="BG10" s="17">
        <f t="shared" si="0"/>
        <v>100</v>
      </c>
      <c r="BH10" s="70">
        <f>BG10/BF10</f>
        <v>1</v>
      </c>
      <c r="BI10" s="50">
        <f>+BH10*I10/100</f>
        <v>0.25</v>
      </c>
      <c r="BJ10" s="111" t="s">
        <v>313</v>
      </c>
      <c r="BK10" s="117" t="s">
        <v>573</v>
      </c>
      <c r="BL10" s="117" t="s">
        <v>573</v>
      </c>
      <c r="BM10" s="117" t="s">
        <v>573</v>
      </c>
      <c r="BN10" s="117" t="s">
        <v>573</v>
      </c>
    </row>
    <row r="11" spans="1:209" s="52" customFormat="1" ht="130.5" customHeight="1" x14ac:dyDescent="0.25">
      <c r="A11" s="37">
        <v>72</v>
      </c>
      <c r="B11" s="21" t="s">
        <v>545</v>
      </c>
      <c r="C11" s="21" t="s">
        <v>548</v>
      </c>
      <c r="D11" s="6" t="s">
        <v>296</v>
      </c>
      <c r="E11" s="6" t="s">
        <v>713</v>
      </c>
      <c r="F11" s="6" t="s">
        <v>298</v>
      </c>
      <c r="G11" s="6" t="s">
        <v>549</v>
      </c>
      <c r="H11" s="23" t="s">
        <v>314</v>
      </c>
      <c r="I11" s="23">
        <v>25</v>
      </c>
      <c r="J11" s="23" t="s">
        <v>53</v>
      </c>
      <c r="K11" s="23" t="s">
        <v>315</v>
      </c>
      <c r="L11" s="23" t="s">
        <v>316</v>
      </c>
      <c r="M11" s="23" t="s">
        <v>317</v>
      </c>
      <c r="N11" s="23">
        <v>1007</v>
      </c>
      <c r="O11" s="23">
        <v>1007</v>
      </c>
      <c r="P11" s="22">
        <v>100</v>
      </c>
      <c r="Q11" s="22" t="s">
        <v>44</v>
      </c>
      <c r="R11" s="23" t="s">
        <v>151</v>
      </c>
      <c r="S11" s="105">
        <v>44562</v>
      </c>
      <c r="T11" s="105">
        <v>44926</v>
      </c>
      <c r="U11" s="23" t="s">
        <v>297</v>
      </c>
      <c r="V11" s="6">
        <v>8.3000000000000007</v>
      </c>
      <c r="W11" s="6">
        <v>8.3000000000000007</v>
      </c>
      <c r="X11" s="106">
        <f>+W11/BF11</f>
        <v>8.299999999999999E-2</v>
      </c>
      <c r="Y11" s="6">
        <v>8.3000000000000007</v>
      </c>
      <c r="Z11" s="6">
        <v>6.7</v>
      </c>
      <c r="AA11" s="25">
        <f>+Z11/BF11</f>
        <v>6.699999999999999E-2</v>
      </c>
      <c r="AB11" s="6">
        <v>8.3000000000000007</v>
      </c>
      <c r="AC11" s="6">
        <v>2.4</v>
      </c>
      <c r="AD11" s="70">
        <f>+AC11/BF11</f>
        <v>2.3999999999999997E-2</v>
      </c>
      <c r="AE11" s="20">
        <v>8.3000000000000007</v>
      </c>
      <c r="AF11" s="20">
        <v>10.8</v>
      </c>
      <c r="AG11" s="67">
        <f>+AF11/BF11</f>
        <v>0.10799999999999998</v>
      </c>
      <c r="AH11" s="20">
        <v>8.3000000000000007</v>
      </c>
      <c r="AI11" s="20">
        <v>10.8</v>
      </c>
      <c r="AJ11" s="67">
        <f>+AI11/BF11</f>
        <v>0.10799999999999998</v>
      </c>
      <c r="AK11" s="20">
        <v>8.3000000000000007</v>
      </c>
      <c r="AL11" s="20">
        <v>10.8</v>
      </c>
      <c r="AM11" s="67">
        <f>+AL11/BF11</f>
        <v>0.10799999999999998</v>
      </c>
      <c r="AN11" s="20">
        <v>8.3000000000000007</v>
      </c>
      <c r="AO11" s="20">
        <v>8.3000000000000007</v>
      </c>
      <c r="AP11" s="122">
        <f>AO11/$BF$11</f>
        <v>8.299999999999999E-2</v>
      </c>
      <c r="AQ11" s="20">
        <v>8.3000000000000007</v>
      </c>
      <c r="AR11" s="20">
        <v>8.3000000000000007</v>
      </c>
      <c r="AS11" s="122">
        <f>AR11/$BF$11</f>
        <v>8.299999999999999E-2</v>
      </c>
      <c r="AT11" s="20">
        <v>8.4</v>
      </c>
      <c r="AU11" s="20">
        <v>8.4</v>
      </c>
      <c r="AV11" s="122">
        <f>AU11/$BF$11</f>
        <v>8.3999999999999991E-2</v>
      </c>
      <c r="AW11" s="20">
        <v>8.4</v>
      </c>
      <c r="AX11" s="20">
        <v>8.4</v>
      </c>
      <c r="AY11" s="122">
        <f>AX11/$BF$11</f>
        <v>8.3999999999999991E-2</v>
      </c>
      <c r="AZ11" s="20">
        <v>8.4</v>
      </c>
      <c r="BA11" s="20">
        <v>8.4</v>
      </c>
      <c r="BB11" s="122">
        <f>BA11/$BF$11</f>
        <v>8.3999999999999991E-2</v>
      </c>
      <c r="BC11" s="20">
        <v>8.4</v>
      </c>
      <c r="BD11" s="20">
        <v>8.4</v>
      </c>
      <c r="BE11" s="122">
        <f>BD11/$BF$11</f>
        <v>8.3999999999999991E-2</v>
      </c>
      <c r="BF11" s="17">
        <f t="shared" si="0"/>
        <v>100.00000000000001</v>
      </c>
      <c r="BG11" s="17">
        <f t="shared" si="0"/>
        <v>100.00000000000001</v>
      </c>
      <c r="BH11" s="70">
        <f>BG11/BF11</f>
        <v>1</v>
      </c>
      <c r="BI11" s="50">
        <f>+BH11*I11/100</f>
        <v>0.25</v>
      </c>
      <c r="BJ11" s="111" t="s">
        <v>318</v>
      </c>
      <c r="BK11" s="117" t="s">
        <v>574</v>
      </c>
      <c r="BL11" s="117" t="s">
        <v>672</v>
      </c>
      <c r="BM11" s="117" t="s">
        <v>757</v>
      </c>
      <c r="BN11" s="23" t="s">
        <v>876</v>
      </c>
    </row>
    <row r="12" spans="1:209" s="40" customFormat="1" ht="42" customHeight="1" thickBot="1" x14ac:dyDescent="0.3">
      <c r="B12" s="57" t="s">
        <v>99</v>
      </c>
      <c r="C12" s="42"/>
      <c r="D12" s="43"/>
      <c r="E12" s="43"/>
      <c r="F12" s="43"/>
      <c r="G12" s="43"/>
      <c r="H12" s="44"/>
      <c r="I12" s="3">
        <f>SUM(I8:I11)</f>
        <v>100</v>
      </c>
      <c r="J12" s="43"/>
      <c r="K12" s="43"/>
      <c r="L12" s="43"/>
      <c r="M12" s="43"/>
      <c r="N12" s="43"/>
      <c r="O12" s="43"/>
      <c r="P12" s="43"/>
      <c r="Q12" s="43"/>
      <c r="R12" s="43"/>
      <c r="S12" s="43"/>
      <c r="T12" s="43"/>
      <c r="U12" s="43"/>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74">
        <f>+BI8+BI9+BI10+BI11</f>
        <v>0.99890000000000001</v>
      </c>
      <c r="BJ12" s="45"/>
      <c r="BK12" s="45"/>
      <c r="BL12" s="45"/>
      <c r="BM12" s="46"/>
    </row>
    <row r="13" spans="1:209" ht="12.75" customHeight="1" x14ac:dyDescent="0.25">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row>
    <row r="28" spans="2:7" x14ac:dyDescent="0.25">
      <c r="B28" s="49"/>
      <c r="C28" s="49"/>
      <c r="D28" s="49" t="s">
        <v>100</v>
      </c>
      <c r="E28" s="49"/>
      <c r="F28" s="49"/>
      <c r="G28" s="49"/>
    </row>
    <row r="29" spans="2:7" x14ac:dyDescent="0.25">
      <c r="B29" s="49"/>
      <c r="C29" s="49"/>
      <c r="D29" s="49" t="s">
        <v>101</v>
      </c>
      <c r="E29" s="49"/>
      <c r="F29" s="49"/>
      <c r="G29" s="49"/>
    </row>
    <row r="30" spans="2:7" x14ac:dyDescent="0.25">
      <c r="B30" s="49"/>
      <c r="C30" s="49"/>
      <c r="D30" s="49" t="s">
        <v>102</v>
      </c>
      <c r="E30" s="49"/>
      <c r="F30" s="49"/>
      <c r="G30" s="49"/>
    </row>
    <row r="31" spans="2:7" x14ac:dyDescent="0.25">
      <c r="B31" s="49"/>
      <c r="C31" s="49"/>
      <c r="D31" s="49" t="s">
        <v>103</v>
      </c>
      <c r="E31" s="49"/>
      <c r="F31" s="49"/>
      <c r="G31" s="49"/>
    </row>
    <row r="32" spans="2:7" x14ac:dyDescent="0.25">
      <c r="B32" s="49"/>
      <c r="C32" s="49"/>
      <c r="D32" s="49" t="s">
        <v>104</v>
      </c>
      <c r="E32" s="49"/>
      <c r="F32" s="49"/>
      <c r="G32" s="49"/>
    </row>
    <row r="33" spans="2:7" x14ac:dyDescent="0.25">
      <c r="B33" s="49"/>
      <c r="C33" s="49"/>
      <c r="D33" s="49" t="s">
        <v>105</v>
      </c>
      <c r="E33" s="49"/>
      <c r="F33" s="49"/>
      <c r="G33" s="49"/>
    </row>
    <row r="34" spans="2:7" x14ac:dyDescent="0.25">
      <c r="B34" s="49"/>
      <c r="C34" s="49"/>
      <c r="D34" s="49" t="s">
        <v>106</v>
      </c>
      <c r="E34" s="49"/>
      <c r="F34" s="49"/>
      <c r="G34" s="49"/>
    </row>
    <row r="35" spans="2:7" x14ac:dyDescent="0.25">
      <c r="B35" s="49"/>
      <c r="C35" s="49"/>
      <c r="D35" s="49" t="s">
        <v>107</v>
      </c>
      <c r="E35" s="49"/>
      <c r="F35" s="49"/>
      <c r="G35" s="49"/>
    </row>
    <row r="36" spans="2:7" x14ac:dyDescent="0.25">
      <c r="B36" s="49"/>
      <c r="C36" s="49"/>
      <c r="D36" s="49" t="s">
        <v>108</v>
      </c>
      <c r="E36" s="49"/>
      <c r="F36" s="49"/>
      <c r="G36" s="49"/>
    </row>
    <row r="37" spans="2:7" x14ac:dyDescent="0.25">
      <c r="B37" s="49"/>
      <c r="C37" s="49"/>
      <c r="D37" s="49" t="s">
        <v>109</v>
      </c>
      <c r="E37" s="49"/>
      <c r="F37" s="49"/>
      <c r="G37" s="49"/>
    </row>
    <row r="38" spans="2:7" x14ac:dyDescent="0.25">
      <c r="B38" s="49"/>
      <c r="C38" s="49"/>
      <c r="D38" s="49" t="s">
        <v>110</v>
      </c>
      <c r="E38" s="49"/>
      <c r="F38" s="49"/>
      <c r="G38" s="49"/>
    </row>
    <row r="39" spans="2:7" x14ac:dyDescent="0.25">
      <c r="B39" s="49"/>
      <c r="C39" s="49"/>
      <c r="D39" s="49" t="s">
        <v>111</v>
      </c>
      <c r="E39" s="49"/>
      <c r="F39" s="49"/>
      <c r="G39" s="49"/>
    </row>
    <row r="40" spans="2:7" x14ac:dyDescent="0.25">
      <c r="B40" s="49"/>
      <c r="C40" s="49"/>
      <c r="D40" s="49" t="s">
        <v>112</v>
      </c>
      <c r="E40" s="49"/>
      <c r="F40" s="49"/>
      <c r="G40" s="49"/>
    </row>
    <row r="41" spans="2:7" x14ac:dyDescent="0.25">
      <c r="B41" s="49"/>
      <c r="C41" s="49"/>
      <c r="D41" s="49" t="s">
        <v>113</v>
      </c>
      <c r="E41" s="49"/>
      <c r="F41" s="49"/>
      <c r="G41" s="49"/>
    </row>
    <row r="42" spans="2:7" x14ac:dyDescent="0.25">
      <c r="B42" s="49"/>
      <c r="C42" s="49"/>
      <c r="D42" s="49" t="s">
        <v>114</v>
      </c>
      <c r="E42" s="49"/>
      <c r="F42" s="49"/>
      <c r="G42" s="49"/>
    </row>
    <row r="43" spans="2:7" x14ac:dyDescent="0.25">
      <c r="B43" s="49"/>
      <c r="C43" s="49"/>
      <c r="D43" s="49" t="s">
        <v>115</v>
      </c>
      <c r="E43" s="49"/>
      <c r="F43" s="49"/>
      <c r="G43" s="49"/>
    </row>
    <row r="60" spans="2:7" x14ac:dyDescent="0.25">
      <c r="B60" s="49"/>
      <c r="C60" s="49"/>
      <c r="E60" s="49"/>
      <c r="F60" s="49"/>
      <c r="G60" s="49"/>
    </row>
    <row r="81" spans="2:7" x14ac:dyDescent="0.25">
      <c r="B81" s="49"/>
      <c r="C81" s="49"/>
      <c r="D81" s="49" t="s">
        <v>116</v>
      </c>
      <c r="E81" s="49"/>
      <c r="F81" s="49"/>
      <c r="G81" s="49"/>
    </row>
    <row r="83" spans="2:7" x14ac:dyDescent="0.25">
      <c r="B83" s="49"/>
      <c r="C83" s="49"/>
      <c r="D83" s="49"/>
      <c r="E83" s="49"/>
      <c r="F83" s="49"/>
      <c r="G83" s="49"/>
    </row>
    <row r="84" spans="2:7" x14ac:dyDescent="0.25">
      <c r="B84" s="49"/>
      <c r="C84" s="49"/>
      <c r="D84" s="49"/>
      <c r="E84" s="49"/>
      <c r="F84" s="49"/>
      <c r="G84" s="49"/>
    </row>
    <row r="85" spans="2:7" x14ac:dyDescent="0.25">
      <c r="B85" s="49"/>
      <c r="C85" s="49"/>
      <c r="D85" s="49"/>
      <c r="E85" s="49"/>
      <c r="F85" s="49"/>
      <c r="G85" s="49"/>
    </row>
    <row r="86" spans="2:7" x14ac:dyDescent="0.25">
      <c r="B86" s="49"/>
      <c r="C86" s="49"/>
      <c r="D86" s="49"/>
      <c r="E86" s="49"/>
      <c r="F86" s="49"/>
      <c r="G86" s="49"/>
    </row>
    <row r="87" spans="2:7" x14ac:dyDescent="0.25">
      <c r="B87" s="49"/>
      <c r="C87" s="49"/>
      <c r="D87" s="49"/>
      <c r="E87" s="49"/>
      <c r="F87" s="49"/>
      <c r="G87" s="49"/>
    </row>
  </sheetData>
  <sheetProtection selectLockedCells="1"/>
  <mergeCells count="42">
    <mergeCell ref="B4:BM4"/>
    <mergeCell ref="B1:C3"/>
    <mergeCell ref="D1:BI3"/>
    <mergeCell ref="BJ1:BM1"/>
    <mergeCell ref="BJ2:BM2"/>
    <mergeCell ref="BJ3:BM3"/>
    <mergeCell ref="O6:O7"/>
    <mergeCell ref="B5:U5"/>
    <mergeCell ref="V5:BM5"/>
    <mergeCell ref="B6:B7"/>
    <mergeCell ref="C6:C7"/>
    <mergeCell ref="D6:D7"/>
    <mergeCell ref="E6:E7"/>
    <mergeCell ref="F6:F7"/>
    <mergeCell ref="G6:G7"/>
    <mergeCell ref="H6:H7"/>
    <mergeCell ref="I6:I7"/>
    <mergeCell ref="J6:J7"/>
    <mergeCell ref="K6:K7"/>
    <mergeCell ref="L6:L7"/>
    <mergeCell ref="M6:M7"/>
    <mergeCell ref="N6:N7"/>
    <mergeCell ref="AK6:AM6"/>
    <mergeCell ref="P6:P7"/>
    <mergeCell ref="Q6:Q7"/>
    <mergeCell ref="R6:R7"/>
    <mergeCell ref="S6:S7"/>
    <mergeCell ref="T6:T7"/>
    <mergeCell ref="U6:U7"/>
    <mergeCell ref="V6:X6"/>
    <mergeCell ref="Y6:AA6"/>
    <mergeCell ref="AB6:AD6"/>
    <mergeCell ref="AE6:AG6"/>
    <mergeCell ref="AH6:AJ6"/>
    <mergeCell ref="BF6:BH6"/>
    <mergeCell ref="BJ6:BM6"/>
    <mergeCell ref="AN6:AP6"/>
    <mergeCell ref="AQ6:AS6"/>
    <mergeCell ref="AT6:AV6"/>
    <mergeCell ref="AW6:AY6"/>
    <mergeCell ref="AZ6:BB6"/>
    <mergeCell ref="BC6:BE6"/>
  </mergeCells>
  <dataValidations count="2">
    <dataValidation type="list" allowBlank="1" showInputMessage="1" showErrorMessage="1" sqref="R8:R12" xr:uid="{00000000-0002-0000-0D00-000000000000}">
      <formula1>"MENSUAL,TRIMESTRAL,SEMESTRAL,ANUAL"</formula1>
    </dataValidation>
    <dataValidation type="list" allowBlank="1" showInputMessage="1" showErrorMessage="1" sqref="J12" xr:uid="{00000000-0002-0000-0D00-000001000000}">
      <formula1>"EFICACIA,EFICIENCIA,EFECTIVIDAD"</formula1>
    </dataValidation>
  </dataValidations>
  <pageMargins left="0.70866141732283472" right="0.70866141732283472" top="0.74803149606299213" bottom="0.74803149606299213" header="0.31496062992125984" footer="0.31496062992125984"/>
  <pageSetup paperSize="14" scale="25"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2000000}">
          <x14:formula1>
            <xm:f>'\\10.216.160.201\planeacion\Oficial\7 Plan de accion CVP\[ADQUISICIONES BIENES Y SERVICIOS.xlsx]Listas Marce'!#REF!</xm:f>
          </x14:formula1>
          <xm:sqref>D12 U12</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249977111117893"/>
  </sheetPr>
  <dimension ref="A1:HA93"/>
  <sheetViews>
    <sheetView topLeftCell="B10" zoomScale="70" zoomScaleNormal="70" workbookViewId="0">
      <selection activeCell="B11" sqref="B11"/>
    </sheetView>
  </sheetViews>
  <sheetFormatPr baseColWidth="10" defaultColWidth="11.453125" defaultRowHeight="12.5" outlineLevelCol="1" x14ac:dyDescent="0.25"/>
  <cols>
    <col min="1" max="1" width="0" style="28" hidden="1" customWidth="1"/>
    <col min="2" max="2" width="46.7265625" style="28" customWidth="1"/>
    <col min="3" max="3" width="30.54296875" style="28" customWidth="1"/>
    <col min="4" max="5" width="20" style="28" customWidth="1"/>
    <col min="6" max="6" width="62.54296875" style="28" customWidth="1"/>
    <col min="7" max="7" width="27.54296875" style="28" customWidth="1"/>
    <col min="8" max="8" width="43.81640625" style="28" customWidth="1"/>
    <col min="9" max="9" width="18.7265625" style="28" customWidth="1"/>
    <col min="10" max="10" width="19.26953125" style="28" customWidth="1"/>
    <col min="11" max="11" width="22.1796875" style="28" customWidth="1"/>
    <col min="12" max="13" width="30.54296875" style="28" customWidth="1"/>
    <col min="14" max="14" width="19" style="28" customWidth="1"/>
    <col min="15" max="15" width="21" style="28" customWidth="1"/>
    <col min="16" max="16" width="17" style="28" customWidth="1"/>
    <col min="17" max="17" width="12" style="28" customWidth="1"/>
    <col min="18" max="18" width="18.453125" style="28" customWidth="1"/>
    <col min="19" max="19" width="15.1796875" style="28" customWidth="1"/>
    <col min="20" max="20" width="13.54296875" style="28" customWidth="1" outlineLevel="1"/>
    <col min="21" max="21" width="19.26953125" style="28" customWidth="1" outlineLevel="1"/>
    <col min="22" max="29" width="6.453125" style="28" customWidth="1" outlineLevel="1"/>
    <col min="30" max="30" width="10.7265625" style="28" customWidth="1" outlineLevel="1"/>
    <col min="31" max="57" width="6.453125" style="28" customWidth="1" outlineLevel="1"/>
    <col min="58" max="59" width="10.54296875" style="28" customWidth="1" outlineLevel="1"/>
    <col min="60" max="60" width="13.7265625" style="28" bestFit="1" customWidth="1" outlineLevel="1"/>
    <col min="61" max="61" width="18.81640625" style="28" customWidth="1" outlineLevel="1"/>
    <col min="62" max="62" width="84" style="28" customWidth="1"/>
    <col min="63" max="63" width="79" style="28" customWidth="1"/>
    <col min="64" max="64" width="58.26953125" style="28" customWidth="1"/>
    <col min="65" max="65" width="59.54296875" style="28" customWidth="1"/>
    <col min="66" max="66" width="65.1796875" style="28" customWidth="1"/>
    <col min="67" max="70" width="11.453125" style="28" customWidth="1"/>
    <col min="71" max="16384" width="11.453125" style="28"/>
  </cols>
  <sheetData>
    <row r="1" spans="1:209" ht="53.25" customHeight="1" x14ac:dyDescent="0.25">
      <c r="B1" s="330"/>
      <c r="C1" s="331" t="s">
        <v>0</v>
      </c>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331"/>
      <c r="AY1" s="331"/>
      <c r="AZ1" s="331"/>
      <c r="BA1" s="331"/>
      <c r="BB1" s="331"/>
      <c r="BC1" s="331"/>
      <c r="BD1" s="331"/>
      <c r="BE1" s="331"/>
      <c r="BF1" s="331"/>
      <c r="BG1" s="331"/>
      <c r="BH1" s="331"/>
      <c r="BI1" s="331"/>
      <c r="BJ1" s="321" t="s">
        <v>1</v>
      </c>
      <c r="BK1" s="322"/>
      <c r="BL1" s="322"/>
      <c r="BM1" s="323"/>
    </row>
    <row r="2" spans="1:209" ht="48" customHeight="1" x14ac:dyDescent="0.25">
      <c r="B2" s="330"/>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24" t="s">
        <v>2</v>
      </c>
      <c r="BK2" s="325"/>
      <c r="BL2" s="325"/>
      <c r="BM2" s="326"/>
    </row>
    <row r="3" spans="1:209" ht="53.25" customHeight="1" thickBot="1" x14ac:dyDescent="0.3">
      <c r="B3" s="330"/>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31"/>
      <c r="BE3" s="331"/>
      <c r="BF3" s="331"/>
      <c r="BG3" s="331"/>
      <c r="BH3" s="331"/>
      <c r="BI3" s="331"/>
      <c r="BJ3" s="327" t="s">
        <v>3</v>
      </c>
      <c r="BK3" s="328"/>
      <c r="BL3" s="328"/>
      <c r="BM3" s="329"/>
    </row>
    <row r="4" spans="1:209" ht="39.75" customHeight="1" thickBot="1" x14ac:dyDescent="0.3">
      <c r="B4" s="256" t="s">
        <v>295</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8"/>
    </row>
    <row r="5" spans="1:209" ht="48.75" customHeight="1" x14ac:dyDescent="0.25">
      <c r="B5" s="260" t="s">
        <v>5</v>
      </c>
      <c r="C5" s="261"/>
      <c r="D5" s="262"/>
      <c r="E5" s="262"/>
      <c r="F5" s="262"/>
      <c r="G5" s="262"/>
      <c r="H5" s="262"/>
      <c r="I5" s="262"/>
      <c r="J5" s="262"/>
      <c r="K5" s="262"/>
      <c r="L5" s="262"/>
      <c r="M5" s="262"/>
      <c r="N5" s="262"/>
      <c r="O5" s="262"/>
      <c r="P5" s="262"/>
      <c r="Q5" s="262"/>
      <c r="R5" s="262"/>
      <c r="S5" s="262"/>
      <c r="T5" s="262"/>
      <c r="U5" s="262"/>
      <c r="V5" s="263" t="s">
        <v>6</v>
      </c>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5"/>
      <c r="BN5" s="29"/>
    </row>
    <row r="6" spans="1:209" s="33" customFormat="1" ht="36.75" customHeight="1" x14ac:dyDescent="0.25">
      <c r="A6" s="88"/>
      <c r="B6" s="362" t="s">
        <v>7</v>
      </c>
      <c r="C6" s="357" t="s">
        <v>8</v>
      </c>
      <c r="D6" s="360" t="s">
        <v>9</v>
      </c>
      <c r="E6" s="360" t="s">
        <v>10</v>
      </c>
      <c r="F6" s="360" t="s">
        <v>11</v>
      </c>
      <c r="G6" s="360" t="s">
        <v>165</v>
      </c>
      <c r="H6" s="360" t="s">
        <v>13</v>
      </c>
      <c r="I6" s="360" t="s">
        <v>14</v>
      </c>
      <c r="J6" s="360" t="s">
        <v>15</v>
      </c>
      <c r="K6" s="360" t="s">
        <v>16</v>
      </c>
      <c r="L6" s="360" t="s">
        <v>17</v>
      </c>
      <c r="M6" s="360" t="s">
        <v>18</v>
      </c>
      <c r="N6" s="360" t="s">
        <v>19</v>
      </c>
      <c r="O6" s="360" t="s">
        <v>20</v>
      </c>
      <c r="P6" s="360" t="s">
        <v>21</v>
      </c>
      <c r="Q6" s="360" t="s">
        <v>22</v>
      </c>
      <c r="R6" s="360" t="s">
        <v>23</v>
      </c>
      <c r="S6" s="360" t="s">
        <v>24</v>
      </c>
      <c r="T6" s="360" t="s">
        <v>25</v>
      </c>
      <c r="U6" s="360" t="s">
        <v>26</v>
      </c>
      <c r="V6" s="253" t="s">
        <v>27</v>
      </c>
      <c r="W6" s="253"/>
      <c r="X6" s="253"/>
      <c r="Y6" s="253" t="s">
        <v>28</v>
      </c>
      <c r="Z6" s="253"/>
      <c r="AA6" s="253"/>
      <c r="AB6" s="253" t="s">
        <v>29</v>
      </c>
      <c r="AC6" s="253"/>
      <c r="AD6" s="253"/>
      <c r="AE6" s="253" t="s">
        <v>30</v>
      </c>
      <c r="AF6" s="253"/>
      <c r="AG6" s="253"/>
      <c r="AH6" s="253" t="s">
        <v>31</v>
      </c>
      <c r="AI6" s="253"/>
      <c r="AJ6" s="253"/>
      <c r="AK6" s="253" t="s">
        <v>32</v>
      </c>
      <c r="AL6" s="253"/>
      <c r="AM6" s="253"/>
      <c r="AN6" s="253" t="s">
        <v>33</v>
      </c>
      <c r="AO6" s="253"/>
      <c r="AP6" s="253"/>
      <c r="AQ6" s="253" t="s">
        <v>34</v>
      </c>
      <c r="AR6" s="253"/>
      <c r="AS6" s="253"/>
      <c r="AT6" s="253" t="s">
        <v>35</v>
      </c>
      <c r="AU6" s="253"/>
      <c r="AV6" s="253"/>
      <c r="AW6" s="253" t="s">
        <v>36</v>
      </c>
      <c r="AX6" s="253"/>
      <c r="AY6" s="253"/>
      <c r="AZ6" s="253" t="s">
        <v>37</v>
      </c>
      <c r="BA6" s="253"/>
      <c r="BB6" s="253"/>
      <c r="BC6" s="253" t="s">
        <v>38</v>
      </c>
      <c r="BD6" s="253"/>
      <c r="BE6" s="253"/>
      <c r="BF6" s="253" t="s">
        <v>39</v>
      </c>
      <c r="BG6" s="253"/>
      <c r="BH6" s="253"/>
      <c r="BI6" s="19" t="s">
        <v>40</v>
      </c>
      <c r="BJ6" s="253" t="s">
        <v>41</v>
      </c>
      <c r="BK6" s="253"/>
      <c r="BL6" s="253"/>
      <c r="BM6" s="259"/>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2"/>
    </row>
    <row r="7" spans="1:209" s="34" customFormat="1" ht="36.75" customHeight="1" x14ac:dyDescent="0.25">
      <c r="B7" s="363"/>
      <c r="C7" s="358"/>
      <c r="D7" s="361"/>
      <c r="E7" s="361"/>
      <c r="F7" s="361"/>
      <c r="G7" s="361"/>
      <c r="H7" s="361"/>
      <c r="I7" s="361"/>
      <c r="J7" s="361"/>
      <c r="K7" s="361"/>
      <c r="L7" s="361"/>
      <c r="M7" s="361"/>
      <c r="N7" s="361"/>
      <c r="O7" s="361"/>
      <c r="P7" s="361"/>
      <c r="Q7" s="361"/>
      <c r="R7" s="361"/>
      <c r="S7" s="361"/>
      <c r="T7" s="361"/>
      <c r="U7" s="361"/>
      <c r="V7" s="19" t="s">
        <v>42</v>
      </c>
      <c r="W7" s="19" t="s">
        <v>43</v>
      </c>
      <c r="X7" s="19" t="s">
        <v>44</v>
      </c>
      <c r="Y7" s="19" t="s">
        <v>42</v>
      </c>
      <c r="Z7" s="19" t="s">
        <v>43</v>
      </c>
      <c r="AA7" s="19" t="s">
        <v>44</v>
      </c>
      <c r="AB7" s="19" t="s">
        <v>42</v>
      </c>
      <c r="AC7" s="19" t="s">
        <v>43</v>
      </c>
      <c r="AD7" s="19" t="s">
        <v>44</v>
      </c>
      <c r="AE7" s="19" t="s">
        <v>42</v>
      </c>
      <c r="AF7" s="19" t="s">
        <v>43</v>
      </c>
      <c r="AG7" s="19" t="s">
        <v>44</v>
      </c>
      <c r="AH7" s="19" t="s">
        <v>42</v>
      </c>
      <c r="AI7" s="19" t="s">
        <v>43</v>
      </c>
      <c r="AJ7" s="19" t="s">
        <v>44</v>
      </c>
      <c r="AK7" s="19" t="s">
        <v>42</v>
      </c>
      <c r="AL7" s="19" t="s">
        <v>43</v>
      </c>
      <c r="AM7" s="19" t="s">
        <v>44</v>
      </c>
      <c r="AN7" s="19" t="s">
        <v>42</v>
      </c>
      <c r="AO7" s="19" t="s">
        <v>43</v>
      </c>
      <c r="AP7" s="19" t="s">
        <v>44</v>
      </c>
      <c r="AQ7" s="19" t="s">
        <v>42</v>
      </c>
      <c r="AR7" s="19" t="s">
        <v>43</v>
      </c>
      <c r="AS7" s="19" t="s">
        <v>44</v>
      </c>
      <c r="AT7" s="19" t="s">
        <v>42</v>
      </c>
      <c r="AU7" s="19" t="s">
        <v>43</v>
      </c>
      <c r="AV7" s="19" t="s">
        <v>44</v>
      </c>
      <c r="AW7" s="19" t="s">
        <v>42</v>
      </c>
      <c r="AX7" s="19" t="s">
        <v>43</v>
      </c>
      <c r="AY7" s="19" t="s">
        <v>44</v>
      </c>
      <c r="AZ7" s="19" t="s">
        <v>42</v>
      </c>
      <c r="BA7" s="19" t="s">
        <v>43</v>
      </c>
      <c r="BB7" s="19" t="s">
        <v>44</v>
      </c>
      <c r="BC7" s="19" t="s">
        <v>42</v>
      </c>
      <c r="BD7" s="19" t="s">
        <v>43</v>
      </c>
      <c r="BE7" s="19" t="s">
        <v>44</v>
      </c>
      <c r="BF7" s="19" t="s">
        <v>42</v>
      </c>
      <c r="BG7" s="19" t="s">
        <v>43</v>
      </c>
      <c r="BH7" s="19" t="s">
        <v>44</v>
      </c>
      <c r="BI7" s="19" t="s">
        <v>44</v>
      </c>
      <c r="BJ7" s="19" t="s">
        <v>117</v>
      </c>
      <c r="BK7" s="19" t="s">
        <v>118</v>
      </c>
      <c r="BL7" s="19" t="s">
        <v>119</v>
      </c>
      <c r="BM7" s="54" t="s">
        <v>120</v>
      </c>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row>
    <row r="8" spans="1:209" s="52" customFormat="1" ht="262.5" customHeight="1" x14ac:dyDescent="0.25">
      <c r="A8" s="37">
        <v>73</v>
      </c>
      <c r="B8" s="21" t="s">
        <v>545</v>
      </c>
      <c r="C8" s="21" t="s">
        <v>67</v>
      </c>
      <c r="D8" s="6" t="s">
        <v>711</v>
      </c>
      <c r="E8" s="6" t="s">
        <v>712</v>
      </c>
      <c r="F8" s="6" t="s">
        <v>344</v>
      </c>
      <c r="G8" s="6" t="s">
        <v>550</v>
      </c>
      <c r="H8" s="22" t="s">
        <v>345</v>
      </c>
      <c r="I8" s="23">
        <v>25</v>
      </c>
      <c r="J8" s="23" t="s">
        <v>53</v>
      </c>
      <c r="K8" s="22" t="s">
        <v>346</v>
      </c>
      <c r="L8" s="22" t="s">
        <v>347</v>
      </c>
      <c r="M8" s="22" t="s">
        <v>348</v>
      </c>
      <c r="N8" s="22">
        <v>143</v>
      </c>
      <c r="O8" s="22">
        <v>143</v>
      </c>
      <c r="P8" s="22">
        <v>100</v>
      </c>
      <c r="Q8" s="22" t="s">
        <v>44</v>
      </c>
      <c r="R8" s="22" t="s">
        <v>151</v>
      </c>
      <c r="S8" s="24">
        <v>44562</v>
      </c>
      <c r="T8" s="24">
        <v>44926</v>
      </c>
      <c r="U8" s="23" t="s">
        <v>297</v>
      </c>
      <c r="V8" s="6">
        <v>8.3000000000000007</v>
      </c>
      <c r="W8" s="6">
        <v>8.3000000000000007</v>
      </c>
      <c r="X8" s="25">
        <f>+W8/$BF$8</f>
        <v>8.3000000000000004E-2</v>
      </c>
      <c r="Y8" s="6">
        <v>8.3000000000000007</v>
      </c>
      <c r="Z8" s="6">
        <v>8.3000000000000007</v>
      </c>
      <c r="AA8" s="25">
        <f>+Z8/$BF$8</f>
        <v>8.3000000000000004E-2</v>
      </c>
      <c r="AB8" s="6">
        <v>8.3000000000000007</v>
      </c>
      <c r="AC8" s="6">
        <v>8.3000000000000007</v>
      </c>
      <c r="AD8" s="25">
        <f>+AC8/$BF$8</f>
        <v>8.3000000000000004E-2</v>
      </c>
      <c r="AE8" s="20">
        <v>8.3000000000000007</v>
      </c>
      <c r="AF8" s="20">
        <v>8.3000000000000007</v>
      </c>
      <c r="AG8" s="25">
        <f>+AF8/$BF$8</f>
        <v>8.3000000000000004E-2</v>
      </c>
      <c r="AH8" s="20">
        <v>8.3000000000000007</v>
      </c>
      <c r="AI8" s="20">
        <v>8.3000000000000007</v>
      </c>
      <c r="AJ8" s="25">
        <f>+AI8/$BF$8</f>
        <v>8.3000000000000004E-2</v>
      </c>
      <c r="AK8" s="20">
        <v>8.3000000000000007</v>
      </c>
      <c r="AL8" s="20">
        <v>8.3000000000000007</v>
      </c>
      <c r="AM8" s="25">
        <f>+AL8/$BF$8</f>
        <v>8.3000000000000004E-2</v>
      </c>
      <c r="AN8" s="20">
        <v>8.3000000000000007</v>
      </c>
      <c r="AO8" s="20">
        <v>8.3000000000000007</v>
      </c>
      <c r="AP8" s="25">
        <f>+AO8/$BF$8</f>
        <v>8.3000000000000004E-2</v>
      </c>
      <c r="AQ8" s="20">
        <v>8.3000000000000007</v>
      </c>
      <c r="AR8" s="20">
        <v>8.3000000000000007</v>
      </c>
      <c r="AS8" s="25">
        <f>+AR8/$BF$8</f>
        <v>8.3000000000000004E-2</v>
      </c>
      <c r="AT8" s="20">
        <v>8.4</v>
      </c>
      <c r="AU8" s="20">
        <v>8.4</v>
      </c>
      <c r="AV8" s="25">
        <f>+AU8/$BF$8</f>
        <v>8.4000000000000005E-2</v>
      </c>
      <c r="AW8" s="20">
        <v>8.4</v>
      </c>
      <c r="AX8" s="20">
        <v>8.4</v>
      </c>
      <c r="AY8" s="20">
        <v>8.4</v>
      </c>
      <c r="AZ8" s="20">
        <v>8.4</v>
      </c>
      <c r="BA8" s="20">
        <v>8.4</v>
      </c>
      <c r="BB8" s="20">
        <v>8.4</v>
      </c>
      <c r="BC8" s="20">
        <v>8.4</v>
      </c>
      <c r="BD8" s="20">
        <v>8.4</v>
      </c>
      <c r="BE8" s="20">
        <v>8.4</v>
      </c>
      <c r="BF8" s="17">
        <v>100</v>
      </c>
      <c r="BG8" s="17">
        <f>SUM(W8,Z8,AC8,AF8,AI8,AL8,AO8,AR8,AU8,AX8,BA8,BD8)</f>
        <v>100.00000000000001</v>
      </c>
      <c r="BH8" s="152">
        <v>1</v>
      </c>
      <c r="BI8" s="17">
        <v>25</v>
      </c>
      <c r="BJ8" s="115" t="s">
        <v>349</v>
      </c>
      <c r="BK8" s="119" t="s">
        <v>575</v>
      </c>
      <c r="BL8" s="117" t="s">
        <v>668</v>
      </c>
      <c r="BM8" s="193" t="s">
        <v>758</v>
      </c>
      <c r="BN8" s="22" t="s">
        <v>877</v>
      </c>
    </row>
    <row r="9" spans="1:209" s="52" customFormat="1" ht="228.65" customHeight="1" x14ac:dyDescent="0.25">
      <c r="A9" s="37">
        <v>74</v>
      </c>
      <c r="B9" s="21" t="s">
        <v>545</v>
      </c>
      <c r="C9" s="21" t="s">
        <v>67</v>
      </c>
      <c r="D9" s="6" t="s">
        <v>711</v>
      </c>
      <c r="E9" s="6" t="s">
        <v>712</v>
      </c>
      <c r="F9" s="6" t="s">
        <v>344</v>
      </c>
      <c r="G9" s="6" t="s">
        <v>550</v>
      </c>
      <c r="H9" s="22" t="s">
        <v>350</v>
      </c>
      <c r="I9" s="23">
        <v>25</v>
      </c>
      <c r="J9" s="23" t="s">
        <v>53</v>
      </c>
      <c r="K9" s="22" t="s">
        <v>351</v>
      </c>
      <c r="L9" s="22" t="s">
        <v>352</v>
      </c>
      <c r="M9" s="22" t="s">
        <v>353</v>
      </c>
      <c r="N9" s="22">
        <v>1</v>
      </c>
      <c r="O9" s="22">
        <v>1</v>
      </c>
      <c r="P9" s="22">
        <v>100</v>
      </c>
      <c r="Q9" s="22" t="s">
        <v>44</v>
      </c>
      <c r="R9" s="22" t="s">
        <v>130</v>
      </c>
      <c r="S9" s="24">
        <v>44562</v>
      </c>
      <c r="T9" s="24">
        <v>44926</v>
      </c>
      <c r="U9" s="23" t="s">
        <v>297</v>
      </c>
      <c r="V9" s="6">
        <v>0</v>
      </c>
      <c r="W9" s="6">
        <v>0</v>
      </c>
      <c r="X9" s="25">
        <v>0</v>
      </c>
      <c r="Y9" s="6">
        <v>0</v>
      </c>
      <c r="Z9" s="6">
        <v>0</v>
      </c>
      <c r="AA9" s="25">
        <v>0</v>
      </c>
      <c r="AB9" s="6">
        <v>100</v>
      </c>
      <c r="AC9" s="6">
        <v>100</v>
      </c>
      <c r="AD9" s="25">
        <f>+AC9/BF9</f>
        <v>1</v>
      </c>
      <c r="AE9" s="20">
        <v>0</v>
      </c>
      <c r="AF9" s="20">
        <v>0</v>
      </c>
      <c r="AG9" s="20">
        <v>0</v>
      </c>
      <c r="AH9" s="20">
        <v>0</v>
      </c>
      <c r="AI9" s="20">
        <v>0</v>
      </c>
      <c r="AJ9" s="20">
        <v>0</v>
      </c>
      <c r="AK9" s="20">
        <v>0</v>
      </c>
      <c r="AL9" s="20">
        <v>0</v>
      </c>
      <c r="AM9" s="20">
        <v>0</v>
      </c>
      <c r="AN9" s="20">
        <v>0</v>
      </c>
      <c r="AO9" s="20">
        <v>0</v>
      </c>
      <c r="AP9" s="20">
        <v>0</v>
      </c>
      <c r="AQ9" s="20">
        <v>0</v>
      </c>
      <c r="AR9" s="20">
        <v>0</v>
      </c>
      <c r="AS9" s="20">
        <v>0</v>
      </c>
      <c r="AT9" s="20">
        <v>0</v>
      </c>
      <c r="AU9" s="20">
        <v>0</v>
      </c>
      <c r="AV9" s="20">
        <v>0</v>
      </c>
      <c r="AW9" s="20">
        <v>0</v>
      </c>
      <c r="AX9" s="20">
        <v>0</v>
      </c>
      <c r="AY9" s="20">
        <v>0</v>
      </c>
      <c r="AZ9" s="20">
        <v>0</v>
      </c>
      <c r="BA9" s="20">
        <v>0</v>
      </c>
      <c r="BB9" s="20">
        <v>0</v>
      </c>
      <c r="BC9" s="20">
        <v>0</v>
      </c>
      <c r="BD9" s="20">
        <v>0</v>
      </c>
      <c r="BE9" s="20">
        <v>0</v>
      </c>
      <c r="BF9" s="17">
        <f t="shared" ref="BF9:BG11" si="0">SUM(V9,Y9,AB9,AE9,AH9,AK9,AN9,AQ9,AT9,AW9,AZ9,BC9)</f>
        <v>100</v>
      </c>
      <c r="BG9" s="17">
        <f t="shared" si="0"/>
        <v>100</v>
      </c>
      <c r="BH9" s="152">
        <f>SUM(X9+AA9+AD9+AG9+AJ9+AM9+AP9+AS9+AV9+AY9+BB9+BE9)</f>
        <v>1</v>
      </c>
      <c r="BI9" s="17">
        <v>25</v>
      </c>
      <c r="BJ9" s="116" t="s">
        <v>354</v>
      </c>
      <c r="BK9" s="120" t="s">
        <v>576</v>
      </c>
      <c r="BL9" s="120" t="s">
        <v>576</v>
      </c>
      <c r="BM9" s="193" t="s">
        <v>759</v>
      </c>
      <c r="BN9" s="22" t="s">
        <v>878</v>
      </c>
    </row>
    <row r="10" spans="1:209" s="52" customFormat="1" ht="205.5" customHeight="1" x14ac:dyDescent="0.25">
      <c r="A10" s="37">
        <v>75</v>
      </c>
      <c r="B10" s="21" t="s">
        <v>545</v>
      </c>
      <c r="C10" s="21" t="s">
        <v>67</v>
      </c>
      <c r="D10" s="6" t="s">
        <v>711</v>
      </c>
      <c r="E10" s="6" t="s">
        <v>712</v>
      </c>
      <c r="F10" s="6" t="s">
        <v>344</v>
      </c>
      <c r="G10" s="6" t="s">
        <v>550</v>
      </c>
      <c r="H10" s="22" t="s">
        <v>355</v>
      </c>
      <c r="I10" s="23">
        <v>25</v>
      </c>
      <c r="J10" s="23" t="s">
        <v>53</v>
      </c>
      <c r="K10" s="22" t="s">
        <v>351</v>
      </c>
      <c r="L10" s="22" t="s">
        <v>352</v>
      </c>
      <c r="M10" s="22" t="s">
        <v>356</v>
      </c>
      <c r="N10" s="22">
        <v>4</v>
      </c>
      <c r="O10" s="22">
        <v>4</v>
      </c>
      <c r="P10" s="22">
        <v>100</v>
      </c>
      <c r="Q10" s="22" t="s">
        <v>44</v>
      </c>
      <c r="R10" s="22" t="s">
        <v>130</v>
      </c>
      <c r="S10" s="24">
        <v>44713</v>
      </c>
      <c r="T10" s="24">
        <v>44926</v>
      </c>
      <c r="U10" s="23" t="s">
        <v>297</v>
      </c>
      <c r="V10" s="6">
        <v>0</v>
      </c>
      <c r="W10" s="6">
        <v>0</v>
      </c>
      <c r="X10" s="25">
        <f>+W10/BF10</f>
        <v>0</v>
      </c>
      <c r="Y10" s="6">
        <v>0</v>
      </c>
      <c r="Z10" s="6">
        <v>0</v>
      </c>
      <c r="AA10" s="25">
        <f>+Z10/BF10</f>
        <v>0</v>
      </c>
      <c r="AB10" s="6">
        <v>0</v>
      </c>
      <c r="AC10" s="6">
        <v>0</v>
      </c>
      <c r="AD10" s="25">
        <f>+AC10/BF10</f>
        <v>0</v>
      </c>
      <c r="AE10" s="20">
        <v>0</v>
      </c>
      <c r="AF10" s="20">
        <v>0</v>
      </c>
      <c r="AG10" s="20">
        <f>AF10/P10</f>
        <v>0</v>
      </c>
      <c r="AH10" s="20">
        <v>0</v>
      </c>
      <c r="AI10" s="20">
        <v>0</v>
      </c>
      <c r="AJ10" s="20">
        <v>0</v>
      </c>
      <c r="AK10" s="20">
        <v>33</v>
      </c>
      <c r="AL10" s="20">
        <v>33</v>
      </c>
      <c r="AM10" s="67">
        <f>+AL10/BF10</f>
        <v>0.33</v>
      </c>
      <c r="AN10" s="20">
        <v>0</v>
      </c>
      <c r="AO10" s="20">
        <v>0</v>
      </c>
      <c r="AP10" s="20">
        <v>0</v>
      </c>
      <c r="AQ10" s="20">
        <v>0</v>
      </c>
      <c r="AR10" s="20">
        <v>0</v>
      </c>
      <c r="AS10" s="20">
        <v>0</v>
      </c>
      <c r="AT10" s="20">
        <v>33</v>
      </c>
      <c r="AU10" s="20">
        <v>33</v>
      </c>
      <c r="AV10" s="67">
        <f>+AU10/BF10</f>
        <v>0.33</v>
      </c>
      <c r="AW10" s="20">
        <v>0</v>
      </c>
      <c r="AX10" s="20">
        <v>0</v>
      </c>
      <c r="AY10" s="20">
        <v>0</v>
      </c>
      <c r="AZ10" s="20">
        <v>0</v>
      </c>
      <c r="BA10" s="20">
        <v>0</v>
      </c>
      <c r="BB10" s="20">
        <v>0</v>
      </c>
      <c r="BC10" s="20">
        <v>34</v>
      </c>
      <c r="BD10" s="20">
        <v>34</v>
      </c>
      <c r="BE10" s="67">
        <f>+BD10/BF10</f>
        <v>0.34</v>
      </c>
      <c r="BF10" s="17">
        <f t="shared" si="0"/>
        <v>100</v>
      </c>
      <c r="BG10" s="17">
        <f t="shared" si="0"/>
        <v>100</v>
      </c>
      <c r="BH10" s="152">
        <f>SUM(X10+AA10+AD10+AG10+AJ10+AM10+AP10+AS10+AV10+AY10+BB10+BE10)</f>
        <v>1</v>
      </c>
      <c r="BI10" s="17">
        <v>25</v>
      </c>
      <c r="BJ10" s="116" t="s">
        <v>357</v>
      </c>
      <c r="BK10" s="119" t="s">
        <v>577</v>
      </c>
      <c r="BL10" s="117" t="s">
        <v>669</v>
      </c>
      <c r="BM10" s="193" t="s">
        <v>760</v>
      </c>
      <c r="BN10" s="22" t="s">
        <v>879</v>
      </c>
    </row>
    <row r="11" spans="1:209" s="52" customFormat="1" ht="357" customHeight="1" x14ac:dyDescent="0.25">
      <c r="A11" s="37">
        <v>76</v>
      </c>
      <c r="B11" s="21" t="s">
        <v>545</v>
      </c>
      <c r="C11" s="21" t="s">
        <v>67</v>
      </c>
      <c r="D11" s="6" t="s">
        <v>711</v>
      </c>
      <c r="E11" s="6" t="s">
        <v>712</v>
      </c>
      <c r="F11" s="6" t="s">
        <v>344</v>
      </c>
      <c r="G11" s="6" t="s">
        <v>550</v>
      </c>
      <c r="H11" s="22" t="s">
        <v>358</v>
      </c>
      <c r="I11" s="23">
        <v>25</v>
      </c>
      <c r="J11" s="23" t="s">
        <v>53</v>
      </c>
      <c r="K11" s="22" t="s">
        <v>359</v>
      </c>
      <c r="L11" s="22" t="s">
        <v>360</v>
      </c>
      <c r="M11" s="22" t="s">
        <v>361</v>
      </c>
      <c r="N11" s="22">
        <v>40</v>
      </c>
      <c r="O11" s="22">
        <v>40</v>
      </c>
      <c r="P11" s="22">
        <v>100</v>
      </c>
      <c r="Q11" s="22" t="s">
        <v>44</v>
      </c>
      <c r="R11" s="22" t="s">
        <v>151</v>
      </c>
      <c r="S11" s="24">
        <v>44197</v>
      </c>
      <c r="T11" s="24">
        <v>44561</v>
      </c>
      <c r="U11" s="23" t="s">
        <v>555</v>
      </c>
      <c r="V11" s="6">
        <v>8.3000000000000007</v>
      </c>
      <c r="W11" s="6">
        <v>8.3000000000000007</v>
      </c>
      <c r="X11" s="25">
        <f>+W11/BF11</f>
        <v>8.299999999999999E-2</v>
      </c>
      <c r="Y11" s="6">
        <v>8.3000000000000007</v>
      </c>
      <c r="Z11" s="6">
        <v>8.3000000000000007</v>
      </c>
      <c r="AA11" s="25">
        <f>+Z11/BF11</f>
        <v>8.299999999999999E-2</v>
      </c>
      <c r="AB11" s="6">
        <v>8.3000000000000007</v>
      </c>
      <c r="AC11" s="6">
        <v>8.3000000000000007</v>
      </c>
      <c r="AD11" s="25">
        <f>+AC11/BF11</f>
        <v>8.299999999999999E-2</v>
      </c>
      <c r="AE11" s="20">
        <v>8.3000000000000007</v>
      </c>
      <c r="AF11" s="20">
        <v>8.3000000000000007</v>
      </c>
      <c r="AG11" s="67">
        <f>+AF11/BF11</f>
        <v>8.299999999999999E-2</v>
      </c>
      <c r="AH11" s="20">
        <v>8.3000000000000007</v>
      </c>
      <c r="AI11" s="20">
        <v>8.3000000000000007</v>
      </c>
      <c r="AJ11" s="67">
        <f>+AI11/BF11</f>
        <v>8.299999999999999E-2</v>
      </c>
      <c r="AK11" s="20">
        <v>8.3000000000000007</v>
      </c>
      <c r="AL11" s="20">
        <v>8.3000000000000007</v>
      </c>
      <c r="AM11" s="67">
        <f>+AL11/BF11</f>
        <v>8.299999999999999E-2</v>
      </c>
      <c r="AN11" s="20">
        <v>8.3000000000000007</v>
      </c>
      <c r="AO11" s="20">
        <v>8.3000000000000007</v>
      </c>
      <c r="AP11" s="122">
        <f>AO11/$P$11</f>
        <v>8.3000000000000004E-2</v>
      </c>
      <c r="AQ11" s="20">
        <v>8.3000000000000007</v>
      </c>
      <c r="AR11" s="20">
        <v>8.3000000000000007</v>
      </c>
      <c r="AS11" s="122">
        <f>AR11/$P$11</f>
        <v>8.3000000000000004E-2</v>
      </c>
      <c r="AT11" s="20">
        <v>8.4</v>
      </c>
      <c r="AU11" s="20">
        <v>8.4</v>
      </c>
      <c r="AV11" s="122">
        <f>AU11/$P$11</f>
        <v>8.4000000000000005E-2</v>
      </c>
      <c r="AW11" s="20">
        <v>8.4</v>
      </c>
      <c r="AX11" s="20">
        <v>8.4</v>
      </c>
      <c r="AY11" s="122">
        <f>AX11/$P$11</f>
        <v>8.4000000000000005E-2</v>
      </c>
      <c r="AZ11" s="20">
        <v>8.4</v>
      </c>
      <c r="BA11" s="20">
        <v>8.4</v>
      </c>
      <c r="BB11" s="122">
        <f>BA11/$P$11</f>
        <v>8.4000000000000005E-2</v>
      </c>
      <c r="BC11" s="20">
        <v>8.4</v>
      </c>
      <c r="BD11" s="20">
        <v>8.4</v>
      </c>
      <c r="BE11" s="122">
        <f>BD11/$P$11</f>
        <v>8.4000000000000005E-2</v>
      </c>
      <c r="BF11" s="17">
        <f t="shared" si="0"/>
        <v>100.00000000000001</v>
      </c>
      <c r="BG11" s="17">
        <f t="shared" si="0"/>
        <v>100.00000000000001</v>
      </c>
      <c r="BH11" s="152">
        <f>SUM(X11+AA11+AD11+AG11+AJ11+AM11+AP11+AS11+AV11+AY11+BB11+BE11)</f>
        <v>0.99999999999999967</v>
      </c>
      <c r="BI11" s="17">
        <v>25</v>
      </c>
      <c r="BJ11" s="115" t="s">
        <v>362</v>
      </c>
      <c r="BK11" s="119" t="s">
        <v>578</v>
      </c>
      <c r="BL11" s="117" t="s">
        <v>670</v>
      </c>
      <c r="BM11" s="193" t="s">
        <v>761</v>
      </c>
      <c r="BN11" s="22" t="s">
        <v>880</v>
      </c>
    </row>
    <row r="12" spans="1:209" s="40" customFormat="1" ht="42" customHeight="1" thickBot="1" x14ac:dyDescent="0.3">
      <c r="B12" s="57" t="s">
        <v>99</v>
      </c>
      <c r="C12" s="42"/>
      <c r="D12" s="43"/>
      <c r="E12" s="43"/>
      <c r="F12" s="43"/>
      <c r="G12" s="43"/>
      <c r="H12" s="44"/>
      <c r="I12" s="3"/>
      <c r="J12" s="43"/>
      <c r="K12" s="43"/>
      <c r="L12" s="43"/>
      <c r="M12" s="43"/>
      <c r="N12" s="43"/>
      <c r="O12" s="43"/>
      <c r="P12" s="43"/>
      <c r="Q12" s="43"/>
      <c r="R12" s="43"/>
      <c r="S12" s="43"/>
      <c r="T12" s="43"/>
      <c r="U12" s="43"/>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f>+BI8+BI9+BI10+BI11</f>
        <v>100</v>
      </c>
      <c r="BJ12" s="45"/>
      <c r="BK12" s="45"/>
      <c r="BL12" s="45"/>
      <c r="BM12" s="46"/>
    </row>
    <row r="13" spans="1:209" ht="12.75" customHeight="1" x14ac:dyDescent="0.25">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row>
    <row r="17" spans="12:12" x14ac:dyDescent="0.25">
      <c r="L17" s="28">
        <f>100/6</f>
        <v>16.666666666666668</v>
      </c>
    </row>
    <row r="34" spans="2:7" x14ac:dyDescent="0.25">
      <c r="B34" s="49"/>
      <c r="C34" s="49"/>
      <c r="D34" s="49"/>
      <c r="E34" s="49"/>
      <c r="F34" s="49"/>
      <c r="G34" s="49"/>
    </row>
    <row r="35" spans="2:7" x14ac:dyDescent="0.25">
      <c r="B35" s="49"/>
      <c r="C35" s="49"/>
      <c r="D35" s="49"/>
      <c r="E35" s="49"/>
      <c r="F35" s="49"/>
      <c r="G35" s="49"/>
    </row>
    <row r="36" spans="2:7" x14ac:dyDescent="0.25">
      <c r="B36" s="49"/>
      <c r="C36" s="49"/>
      <c r="D36" s="49"/>
      <c r="E36" s="49"/>
      <c r="F36" s="49"/>
      <c r="G36" s="49"/>
    </row>
    <row r="37" spans="2:7" x14ac:dyDescent="0.25">
      <c r="B37" s="49"/>
      <c r="C37" s="49"/>
      <c r="D37" s="49"/>
      <c r="E37" s="49"/>
      <c r="F37" s="49"/>
      <c r="G37" s="49"/>
    </row>
    <row r="38" spans="2:7" x14ac:dyDescent="0.25">
      <c r="B38" s="49"/>
      <c r="C38" s="49"/>
      <c r="D38" s="49"/>
      <c r="E38" s="49"/>
      <c r="F38" s="49"/>
      <c r="G38" s="49"/>
    </row>
    <row r="39" spans="2:7" x14ac:dyDescent="0.25">
      <c r="B39" s="49"/>
      <c r="C39" s="49"/>
      <c r="D39" s="49"/>
      <c r="E39" s="49"/>
      <c r="F39" s="49"/>
      <c r="G39" s="49"/>
    </row>
    <row r="40" spans="2:7" x14ac:dyDescent="0.25">
      <c r="B40" s="49"/>
      <c r="C40" s="49"/>
      <c r="D40" s="49"/>
      <c r="E40" s="49"/>
      <c r="F40" s="49"/>
      <c r="G40" s="49"/>
    </row>
    <row r="41" spans="2:7" x14ac:dyDescent="0.25">
      <c r="B41" s="49"/>
      <c r="C41" s="49"/>
      <c r="D41" s="49"/>
      <c r="E41" s="49"/>
      <c r="F41" s="49"/>
      <c r="G41" s="49"/>
    </row>
    <row r="42" spans="2:7" x14ac:dyDescent="0.25">
      <c r="B42" s="49"/>
      <c r="C42" s="49"/>
      <c r="D42" s="49"/>
      <c r="E42" s="49"/>
      <c r="F42" s="49"/>
      <c r="G42" s="49"/>
    </row>
    <row r="43" spans="2:7" x14ac:dyDescent="0.25">
      <c r="B43" s="49"/>
      <c r="C43" s="49"/>
      <c r="D43" s="49"/>
      <c r="E43" s="49"/>
      <c r="F43" s="49"/>
      <c r="G43" s="49"/>
    </row>
    <row r="44" spans="2:7" x14ac:dyDescent="0.25">
      <c r="B44" s="49"/>
      <c r="C44" s="49"/>
      <c r="D44" s="49"/>
      <c r="E44" s="49"/>
      <c r="F44" s="49"/>
      <c r="G44" s="49"/>
    </row>
    <row r="45" spans="2:7" x14ac:dyDescent="0.25">
      <c r="B45" s="49"/>
      <c r="C45" s="49"/>
      <c r="D45" s="49"/>
      <c r="E45" s="49"/>
      <c r="F45" s="49"/>
      <c r="G45" s="49"/>
    </row>
    <row r="46" spans="2:7" x14ac:dyDescent="0.25">
      <c r="B46" s="49"/>
      <c r="C46" s="49"/>
      <c r="D46" s="49"/>
      <c r="E46" s="49"/>
      <c r="F46" s="49"/>
      <c r="G46" s="49"/>
    </row>
    <row r="47" spans="2:7" x14ac:dyDescent="0.25">
      <c r="B47" s="49"/>
      <c r="C47" s="49"/>
      <c r="D47" s="49"/>
      <c r="E47" s="49"/>
      <c r="F47" s="49"/>
      <c r="G47" s="49"/>
    </row>
    <row r="48" spans="2:7" x14ac:dyDescent="0.25">
      <c r="B48" s="49"/>
      <c r="C48" s="49"/>
      <c r="D48" s="49"/>
      <c r="E48" s="49"/>
      <c r="F48" s="49"/>
      <c r="G48" s="49"/>
    </row>
    <row r="49" spans="2:7" x14ac:dyDescent="0.25">
      <c r="B49" s="49"/>
      <c r="C49" s="49"/>
      <c r="D49" s="49"/>
      <c r="E49" s="49"/>
      <c r="F49" s="49"/>
      <c r="G49" s="49"/>
    </row>
    <row r="66" spans="2:7" x14ac:dyDescent="0.25">
      <c r="B66" s="49"/>
      <c r="C66" s="49"/>
      <c r="E66" s="49"/>
      <c r="F66" s="49"/>
      <c r="G66" s="49"/>
    </row>
    <row r="87" spans="2:7" x14ac:dyDescent="0.25">
      <c r="B87" s="49"/>
      <c r="C87" s="49"/>
      <c r="D87" s="49" t="s">
        <v>116</v>
      </c>
      <c r="E87" s="49"/>
      <c r="F87" s="49"/>
      <c r="G87" s="49"/>
    </row>
    <row r="89" spans="2:7" x14ac:dyDescent="0.25">
      <c r="B89" s="49"/>
      <c r="C89" s="49"/>
      <c r="D89" s="49"/>
      <c r="E89" s="49"/>
      <c r="F89" s="49"/>
      <c r="G89" s="49"/>
    </row>
    <row r="90" spans="2:7" x14ac:dyDescent="0.25">
      <c r="B90" s="49"/>
      <c r="C90" s="49"/>
      <c r="D90" s="49"/>
      <c r="E90" s="49"/>
      <c r="F90" s="49"/>
      <c r="G90" s="49"/>
    </row>
    <row r="91" spans="2:7" x14ac:dyDescent="0.25">
      <c r="B91" s="49"/>
      <c r="C91" s="49"/>
      <c r="D91" s="49"/>
      <c r="E91" s="49"/>
      <c r="F91" s="49"/>
      <c r="G91" s="49"/>
    </row>
    <row r="92" spans="2:7" x14ac:dyDescent="0.25">
      <c r="B92" s="49"/>
      <c r="C92" s="49"/>
      <c r="D92" s="49"/>
      <c r="E92" s="49"/>
      <c r="F92" s="49"/>
      <c r="G92" s="49"/>
    </row>
    <row r="93" spans="2:7" x14ac:dyDescent="0.25">
      <c r="B93" s="49"/>
      <c r="C93" s="49"/>
      <c r="D93" s="49"/>
      <c r="E93" s="49"/>
      <c r="F93" s="49"/>
      <c r="G93" s="49"/>
    </row>
  </sheetData>
  <mergeCells count="42">
    <mergeCell ref="B4:BM4"/>
    <mergeCell ref="B1:B3"/>
    <mergeCell ref="C1:BI3"/>
    <mergeCell ref="BJ1:BM1"/>
    <mergeCell ref="BJ2:BM2"/>
    <mergeCell ref="BJ3:BM3"/>
    <mergeCell ref="O6:O7"/>
    <mergeCell ref="B5:U5"/>
    <mergeCell ref="V5:BM5"/>
    <mergeCell ref="B6:B7"/>
    <mergeCell ref="C6:C7"/>
    <mergeCell ref="D6:D7"/>
    <mergeCell ref="E6:E7"/>
    <mergeCell ref="F6:F7"/>
    <mergeCell ref="G6:G7"/>
    <mergeCell ref="H6:H7"/>
    <mergeCell ref="I6:I7"/>
    <mergeCell ref="J6:J7"/>
    <mergeCell ref="K6:K7"/>
    <mergeCell ref="L6:L7"/>
    <mergeCell ref="M6:M7"/>
    <mergeCell ref="N6:N7"/>
    <mergeCell ref="AK6:AM6"/>
    <mergeCell ref="P6:P7"/>
    <mergeCell ref="Q6:Q7"/>
    <mergeCell ref="R6:R7"/>
    <mergeCell ref="S6:S7"/>
    <mergeCell ref="T6:T7"/>
    <mergeCell ref="U6:U7"/>
    <mergeCell ref="V6:X6"/>
    <mergeCell ref="Y6:AA6"/>
    <mergeCell ref="AB6:AD6"/>
    <mergeCell ref="AE6:AG6"/>
    <mergeCell ref="AH6:AJ6"/>
    <mergeCell ref="BF6:BH6"/>
    <mergeCell ref="BJ6:BM6"/>
    <mergeCell ref="AN6:AP6"/>
    <mergeCell ref="AQ6:AS6"/>
    <mergeCell ref="AT6:AV6"/>
    <mergeCell ref="AW6:AY6"/>
    <mergeCell ref="AZ6:BB6"/>
    <mergeCell ref="BC6:BE6"/>
  </mergeCells>
  <dataValidations count="2">
    <dataValidation type="list" allowBlank="1" showInputMessage="1" showErrorMessage="1" sqref="R8:R12" xr:uid="{00000000-0002-0000-0E00-000000000000}">
      <formula1>"MENSUAL,TRIMESTRAL,SEMESTRAL,ANUAL"</formula1>
    </dataValidation>
    <dataValidation type="list" allowBlank="1" showInputMessage="1" showErrorMessage="1" sqref="J12" xr:uid="{00000000-0002-0000-0E00-000001000000}">
      <formula1>"EFICACIA,EFICIENCIA,EFECTIVIDAD"</formula1>
    </dataValidation>
  </dataValidations>
  <pageMargins left="0.70866141732283472" right="0.70866141732283472" top="0.74803149606299213" bottom="0.74803149606299213" header="0.31496062992125984" footer="0.31496062992125984"/>
  <pageSetup paperSize="14" scale="25"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2000000}">
          <x14:formula1>
            <xm:f>'\\10.216.160.201\planeacion\Oficial\7 Plan de accion CVP\[CONTROL INTERNO DISCIPLINARIO - I Trimestre.xlsx]Listas Marce'!#REF!</xm:f>
          </x14:formula1>
          <xm:sqref>D12 U12</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HA92"/>
  <sheetViews>
    <sheetView topLeftCell="BC9" zoomScale="60" zoomScaleNormal="60" workbookViewId="0">
      <selection activeCell="BH11" sqref="BH11"/>
    </sheetView>
  </sheetViews>
  <sheetFormatPr baseColWidth="10" defaultColWidth="11.453125" defaultRowHeight="12.5" outlineLevelCol="1" x14ac:dyDescent="0.25"/>
  <cols>
    <col min="1" max="1" width="0" style="28" hidden="1" customWidth="1"/>
    <col min="2" max="2" width="34.54296875" style="47" customWidth="1"/>
    <col min="3" max="3" width="47.81640625" style="28" customWidth="1"/>
    <col min="4" max="4" width="19" style="28" customWidth="1"/>
    <col min="5" max="5" width="18.7265625" style="28" customWidth="1"/>
    <col min="6" max="6" width="55.54296875" style="28" customWidth="1"/>
    <col min="7" max="7" width="27.54296875" style="28" customWidth="1"/>
    <col min="8" max="8" width="42" style="28" customWidth="1"/>
    <col min="9" max="9" width="18.7265625" style="28" customWidth="1"/>
    <col min="10" max="10" width="19.26953125" style="28" customWidth="1"/>
    <col min="11" max="11" width="22.1796875" style="28" customWidth="1"/>
    <col min="12" max="12" width="62.453125" style="28" customWidth="1"/>
    <col min="13" max="13" width="30.54296875" style="28" customWidth="1"/>
    <col min="14" max="14" width="19" style="28" customWidth="1"/>
    <col min="15" max="15" width="21" style="28" customWidth="1"/>
    <col min="16" max="16" width="17" style="28" customWidth="1"/>
    <col min="17" max="17" width="12" style="28" customWidth="1"/>
    <col min="18" max="18" width="18.453125" style="28" customWidth="1"/>
    <col min="19" max="19" width="15.1796875" style="28" customWidth="1"/>
    <col min="20" max="20" width="13.54296875" style="28" customWidth="1" outlineLevel="1"/>
    <col min="21" max="21" width="19.26953125" style="28" customWidth="1" outlineLevel="1"/>
    <col min="22" max="27" width="10.54296875" style="28" customWidth="1" outlineLevel="1"/>
    <col min="28" max="28" width="10.1796875" style="28" customWidth="1" outlineLevel="1"/>
    <col min="29" max="57" width="10.54296875" style="28" customWidth="1" outlineLevel="1"/>
    <col min="58" max="58" width="13.26953125" style="28" customWidth="1" outlineLevel="1"/>
    <col min="59" max="60" width="10.54296875" style="28" customWidth="1" outlineLevel="1"/>
    <col min="61" max="61" width="18.81640625" style="28" customWidth="1" outlineLevel="1"/>
    <col min="62" max="62" width="128.26953125" style="28" customWidth="1"/>
    <col min="63" max="63" width="81.7265625" style="28" customWidth="1"/>
    <col min="64" max="64" width="69.54296875" style="28" customWidth="1"/>
    <col min="65" max="65" width="103.54296875" style="28" customWidth="1"/>
    <col min="66" max="66" width="71.1796875" style="28" customWidth="1"/>
    <col min="67" max="70" width="11.453125" style="28" customWidth="1"/>
    <col min="71" max="16384" width="11.453125" style="28"/>
  </cols>
  <sheetData>
    <row r="1" spans="1:209" ht="53.25" customHeight="1" x14ac:dyDescent="0.25">
      <c r="B1" s="330"/>
      <c r="C1" s="331" t="s">
        <v>0</v>
      </c>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331"/>
      <c r="AY1" s="331"/>
      <c r="AZ1" s="331"/>
      <c r="BA1" s="331"/>
      <c r="BB1" s="331"/>
      <c r="BC1" s="331"/>
      <c r="BD1" s="331"/>
      <c r="BE1" s="331"/>
      <c r="BF1" s="331"/>
      <c r="BG1" s="331"/>
      <c r="BH1" s="331"/>
      <c r="BI1" s="331"/>
      <c r="BJ1" s="321" t="s">
        <v>1</v>
      </c>
      <c r="BK1" s="322"/>
      <c r="BL1" s="322"/>
      <c r="BM1" s="323"/>
    </row>
    <row r="2" spans="1:209" ht="48" customHeight="1" x14ac:dyDescent="0.25">
      <c r="B2" s="330"/>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24" t="s">
        <v>2</v>
      </c>
      <c r="BK2" s="325"/>
      <c r="BL2" s="325"/>
      <c r="BM2" s="326"/>
    </row>
    <row r="3" spans="1:209" ht="53.25" customHeight="1" thickBot="1" x14ac:dyDescent="0.3">
      <c r="B3" s="330"/>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31"/>
      <c r="BE3" s="331"/>
      <c r="BF3" s="331"/>
      <c r="BG3" s="331"/>
      <c r="BH3" s="331"/>
      <c r="BI3" s="331"/>
      <c r="BJ3" s="327" t="s">
        <v>3</v>
      </c>
      <c r="BK3" s="328"/>
      <c r="BL3" s="328"/>
      <c r="BM3" s="329"/>
    </row>
    <row r="4" spans="1:209" ht="39.75" customHeight="1" thickBot="1" x14ac:dyDescent="0.3">
      <c r="B4" s="256" t="s">
        <v>522</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8"/>
    </row>
    <row r="5" spans="1:209" ht="48.75" customHeight="1" x14ac:dyDescent="0.25">
      <c r="B5" s="260" t="s">
        <v>5</v>
      </c>
      <c r="C5" s="261"/>
      <c r="D5" s="262"/>
      <c r="E5" s="262"/>
      <c r="F5" s="262"/>
      <c r="G5" s="262"/>
      <c r="H5" s="262"/>
      <c r="I5" s="262"/>
      <c r="J5" s="262"/>
      <c r="K5" s="262"/>
      <c r="L5" s="262"/>
      <c r="M5" s="262"/>
      <c r="N5" s="262"/>
      <c r="O5" s="262"/>
      <c r="P5" s="262"/>
      <c r="Q5" s="262"/>
      <c r="R5" s="262"/>
      <c r="S5" s="262"/>
      <c r="T5" s="262"/>
      <c r="U5" s="262"/>
      <c r="V5" s="263" t="s">
        <v>6</v>
      </c>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5"/>
      <c r="BN5" s="29"/>
    </row>
    <row r="6" spans="1:209" s="33" customFormat="1" ht="60.75" customHeight="1" x14ac:dyDescent="0.25">
      <c r="A6" s="30"/>
      <c r="B6" s="254" t="s">
        <v>7</v>
      </c>
      <c r="C6" s="254" t="s">
        <v>8</v>
      </c>
      <c r="D6" s="254" t="s">
        <v>9</v>
      </c>
      <c r="E6" s="254" t="s">
        <v>10</v>
      </c>
      <c r="F6" s="254" t="s">
        <v>11</v>
      </c>
      <c r="G6" s="254" t="s">
        <v>12</v>
      </c>
      <c r="H6" s="254" t="s">
        <v>13</v>
      </c>
      <c r="I6" s="254" t="s">
        <v>14</v>
      </c>
      <c r="J6" s="254" t="s">
        <v>15</v>
      </c>
      <c r="K6" s="254" t="s">
        <v>16</v>
      </c>
      <c r="L6" s="254" t="s">
        <v>17</v>
      </c>
      <c r="M6" s="254" t="s">
        <v>18</v>
      </c>
      <c r="N6" s="254" t="s">
        <v>19</v>
      </c>
      <c r="O6" s="254" t="s">
        <v>20</v>
      </c>
      <c r="P6" s="254" t="s">
        <v>21</v>
      </c>
      <c r="Q6" s="254" t="s">
        <v>22</v>
      </c>
      <c r="R6" s="254" t="s">
        <v>23</v>
      </c>
      <c r="S6" s="254" t="s">
        <v>24</v>
      </c>
      <c r="T6" s="254" t="s">
        <v>25</v>
      </c>
      <c r="U6" s="254" t="s">
        <v>26</v>
      </c>
      <c r="V6" s="253" t="s">
        <v>27</v>
      </c>
      <c r="W6" s="253"/>
      <c r="X6" s="253"/>
      <c r="Y6" s="253" t="s">
        <v>28</v>
      </c>
      <c r="Z6" s="253"/>
      <c r="AA6" s="253"/>
      <c r="AB6" s="266" t="s">
        <v>29</v>
      </c>
      <c r="AC6" s="253"/>
      <c r="AD6" s="253"/>
      <c r="AE6" s="253" t="s">
        <v>30</v>
      </c>
      <c r="AF6" s="253"/>
      <c r="AG6" s="253"/>
      <c r="AH6" s="253" t="s">
        <v>31</v>
      </c>
      <c r="AI6" s="253"/>
      <c r="AJ6" s="253"/>
      <c r="AK6" s="253" t="s">
        <v>32</v>
      </c>
      <c r="AL6" s="253"/>
      <c r="AM6" s="253"/>
      <c r="AN6" s="253" t="s">
        <v>33</v>
      </c>
      <c r="AO6" s="253"/>
      <c r="AP6" s="253"/>
      <c r="AQ6" s="253" t="s">
        <v>34</v>
      </c>
      <c r="AR6" s="253"/>
      <c r="AS6" s="253"/>
      <c r="AT6" s="253" t="s">
        <v>35</v>
      </c>
      <c r="AU6" s="253"/>
      <c r="AV6" s="253"/>
      <c r="AW6" s="253" t="s">
        <v>36</v>
      </c>
      <c r="AX6" s="253"/>
      <c r="AY6" s="253"/>
      <c r="AZ6" s="253" t="s">
        <v>37</v>
      </c>
      <c r="BA6" s="253"/>
      <c r="BB6" s="253"/>
      <c r="BC6" s="253" t="s">
        <v>38</v>
      </c>
      <c r="BD6" s="253"/>
      <c r="BE6" s="253"/>
      <c r="BF6" s="253" t="s">
        <v>39</v>
      </c>
      <c r="BG6" s="253"/>
      <c r="BH6" s="253"/>
      <c r="BI6" s="19" t="s">
        <v>40</v>
      </c>
      <c r="BJ6" s="253" t="s">
        <v>41</v>
      </c>
      <c r="BK6" s="253"/>
      <c r="BL6" s="253"/>
      <c r="BM6" s="259"/>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2"/>
    </row>
    <row r="7" spans="1:209" s="34" customFormat="1" ht="38.25" customHeight="1" thickBot="1" x14ac:dyDescent="0.3">
      <c r="B7" s="307"/>
      <c r="C7" s="307"/>
      <c r="D7" s="307"/>
      <c r="E7" s="307"/>
      <c r="F7" s="307"/>
      <c r="G7" s="307"/>
      <c r="H7" s="307"/>
      <c r="I7" s="307"/>
      <c r="J7" s="307"/>
      <c r="K7" s="307"/>
      <c r="L7" s="307"/>
      <c r="M7" s="307"/>
      <c r="N7" s="307"/>
      <c r="O7" s="307"/>
      <c r="P7" s="307"/>
      <c r="Q7" s="307"/>
      <c r="R7" s="307"/>
      <c r="S7" s="307"/>
      <c r="T7" s="307"/>
      <c r="U7" s="307"/>
      <c r="V7" s="35" t="s">
        <v>42</v>
      </c>
      <c r="W7" s="35" t="s">
        <v>43</v>
      </c>
      <c r="X7" s="35" t="s">
        <v>44</v>
      </c>
      <c r="Y7" s="35" t="s">
        <v>42</v>
      </c>
      <c r="Z7" s="35" t="s">
        <v>43</v>
      </c>
      <c r="AA7" s="35" t="s">
        <v>44</v>
      </c>
      <c r="AB7" s="35" t="s">
        <v>42</v>
      </c>
      <c r="AC7" s="35" t="s">
        <v>43</v>
      </c>
      <c r="AD7" s="35" t="s">
        <v>44</v>
      </c>
      <c r="AE7" s="35" t="s">
        <v>42</v>
      </c>
      <c r="AF7" s="35" t="s">
        <v>43</v>
      </c>
      <c r="AG7" s="35" t="s">
        <v>44</v>
      </c>
      <c r="AH7" s="35" t="s">
        <v>42</v>
      </c>
      <c r="AI7" s="35" t="s">
        <v>43</v>
      </c>
      <c r="AJ7" s="35" t="s">
        <v>44</v>
      </c>
      <c r="AK7" s="35" t="s">
        <v>42</v>
      </c>
      <c r="AL7" s="35" t="s">
        <v>43</v>
      </c>
      <c r="AM7" s="35" t="s">
        <v>44</v>
      </c>
      <c r="AN7" s="35" t="s">
        <v>42</v>
      </c>
      <c r="AO7" s="35" t="s">
        <v>43</v>
      </c>
      <c r="AP7" s="35" t="s">
        <v>44</v>
      </c>
      <c r="AQ7" s="35" t="s">
        <v>42</v>
      </c>
      <c r="AR7" s="35" t="s">
        <v>43</v>
      </c>
      <c r="AS7" s="35" t="s">
        <v>44</v>
      </c>
      <c r="AT7" s="35" t="s">
        <v>42</v>
      </c>
      <c r="AU7" s="35" t="s">
        <v>43</v>
      </c>
      <c r="AV7" s="35" t="s">
        <v>44</v>
      </c>
      <c r="AW7" s="35" t="s">
        <v>42</v>
      </c>
      <c r="AX7" s="35" t="s">
        <v>43</v>
      </c>
      <c r="AY7" s="35" t="s">
        <v>44</v>
      </c>
      <c r="AZ7" s="35" t="s">
        <v>42</v>
      </c>
      <c r="BA7" s="35" t="s">
        <v>43</v>
      </c>
      <c r="BB7" s="35" t="s">
        <v>44</v>
      </c>
      <c r="BC7" s="35" t="s">
        <v>42</v>
      </c>
      <c r="BD7" s="35" t="s">
        <v>43</v>
      </c>
      <c r="BE7" s="35" t="s">
        <v>44</v>
      </c>
      <c r="BF7" s="35" t="s">
        <v>42</v>
      </c>
      <c r="BG7" s="35" t="s">
        <v>43</v>
      </c>
      <c r="BH7" s="35" t="s">
        <v>44</v>
      </c>
      <c r="BI7" s="35" t="s">
        <v>44</v>
      </c>
      <c r="BJ7" s="35" t="s">
        <v>117</v>
      </c>
      <c r="BK7" s="35" t="s">
        <v>118</v>
      </c>
      <c r="BL7" s="35" t="s">
        <v>119</v>
      </c>
      <c r="BM7" s="36" t="s">
        <v>120</v>
      </c>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row>
    <row r="8" spans="1:209" s="38" customFormat="1" ht="409.6" customHeight="1" thickBot="1" x14ac:dyDescent="0.3">
      <c r="A8" s="37">
        <v>77</v>
      </c>
      <c r="B8" s="177" t="s">
        <v>47</v>
      </c>
      <c r="C8" s="178" t="s">
        <v>48</v>
      </c>
      <c r="D8" s="5" t="s">
        <v>363</v>
      </c>
      <c r="E8" s="5" t="s">
        <v>364</v>
      </c>
      <c r="F8" s="5" t="s">
        <v>365</v>
      </c>
      <c r="G8" s="5" t="s">
        <v>366</v>
      </c>
      <c r="H8" s="5" t="s">
        <v>367</v>
      </c>
      <c r="I8" s="179">
        <v>0.5</v>
      </c>
      <c r="J8" s="6" t="s">
        <v>53</v>
      </c>
      <c r="K8" s="6" t="s">
        <v>368</v>
      </c>
      <c r="L8" s="5" t="s">
        <v>369</v>
      </c>
      <c r="M8" s="5" t="s">
        <v>370</v>
      </c>
      <c r="N8" s="5">
        <v>108</v>
      </c>
      <c r="O8" s="5">
        <v>108</v>
      </c>
      <c r="P8" s="179">
        <v>1</v>
      </c>
      <c r="Q8" s="5" t="s">
        <v>44</v>
      </c>
      <c r="R8" s="5" t="s">
        <v>371</v>
      </c>
      <c r="S8" s="180">
        <v>44562</v>
      </c>
      <c r="T8" s="180">
        <v>44926</v>
      </c>
      <c r="U8" s="5" t="s">
        <v>372</v>
      </c>
      <c r="V8" s="156">
        <v>8.3299999999999999E-2</v>
      </c>
      <c r="W8" s="156">
        <v>8.3299999999999999E-2</v>
      </c>
      <c r="X8" s="7">
        <f>+W8/BF8</f>
        <v>8.3283343331333734E-2</v>
      </c>
      <c r="Y8" s="156">
        <v>8.3299999999999999E-2</v>
      </c>
      <c r="Z8" s="156">
        <v>8.3299999999999999E-2</v>
      </c>
      <c r="AA8" s="7">
        <f>+Z8/BF8</f>
        <v>8.3283343331333734E-2</v>
      </c>
      <c r="AB8" s="156">
        <v>0.12</v>
      </c>
      <c r="AC8" s="156">
        <v>7.3800000000000004E-2</v>
      </c>
      <c r="AD8" s="156">
        <f>+AC8/BF8</f>
        <v>7.378524295140973E-2</v>
      </c>
      <c r="AE8" s="156">
        <v>7.3700000000000002E-2</v>
      </c>
      <c r="AF8" s="157">
        <v>5.5100000000000003E-2</v>
      </c>
      <c r="AG8" s="157">
        <f>+AF8/BF8</f>
        <v>5.5088982203559289E-2</v>
      </c>
      <c r="AH8" s="157">
        <v>0.1</v>
      </c>
      <c r="AI8" s="157">
        <v>7.6999999999999999E-2</v>
      </c>
      <c r="AJ8" s="157">
        <f>+AI8/BF8</f>
        <v>7.6984603079384123E-2</v>
      </c>
      <c r="AK8" s="157">
        <v>0.05</v>
      </c>
      <c r="AL8" s="157">
        <v>0.10340000000000001</v>
      </c>
      <c r="AM8" s="157">
        <f>+AL8/$BF$8</f>
        <v>0.10337932413517298</v>
      </c>
      <c r="AN8" s="157">
        <v>9.9400000000000002E-2</v>
      </c>
      <c r="AO8" s="157">
        <v>9.9400000000000002E-2</v>
      </c>
      <c r="AP8" s="157">
        <f>+AO8/$BF$8</f>
        <v>9.9380123975204959E-2</v>
      </c>
      <c r="AQ8" s="157">
        <v>6.3600000000000004E-2</v>
      </c>
      <c r="AR8" s="157">
        <v>4.5999999999999999E-2</v>
      </c>
      <c r="AS8" s="157">
        <f>+AR8/$BF$8</f>
        <v>4.5990801839632077E-2</v>
      </c>
      <c r="AT8" s="157">
        <v>0.1</v>
      </c>
      <c r="AU8" s="157">
        <v>0.1</v>
      </c>
      <c r="AV8" s="157">
        <f>+AU8/$BF$8</f>
        <v>9.9980003999200165E-2</v>
      </c>
      <c r="AW8" s="157">
        <v>8.1799999999999998E-2</v>
      </c>
      <c r="AX8" s="157">
        <v>8.1799999999999998E-2</v>
      </c>
      <c r="AY8" s="157">
        <f>+AX8/$BF$8</f>
        <v>8.1783643271345727E-2</v>
      </c>
      <c r="AZ8" s="157">
        <v>8.1799999999999998E-2</v>
      </c>
      <c r="BA8" s="157">
        <v>6.4000000000000001E-2</v>
      </c>
      <c r="BB8" s="157">
        <f>+BA8/$BF$8</f>
        <v>6.3987202559488102E-2</v>
      </c>
      <c r="BC8" s="157">
        <v>6.3299999999999995E-2</v>
      </c>
      <c r="BD8" s="157">
        <v>0.1328</v>
      </c>
      <c r="BE8" s="157">
        <f>+BD8/$BF$8</f>
        <v>0.13277344531093782</v>
      </c>
      <c r="BF8" s="8">
        <f>V8+Y8+AB8+AE8+AH8+AK8+AN8+AQ8+AT8+AW8+AZ8+BC8</f>
        <v>1.0002</v>
      </c>
      <c r="BG8" s="50">
        <f>SUM(W8,Z8,AC8,AF8,AI8,AL8,AO8,AR8,AU8,AX8,BA8,BD8)</f>
        <v>0.99990000000000001</v>
      </c>
      <c r="BH8" s="50">
        <f>+BG8/BF8</f>
        <v>0.99970005998800249</v>
      </c>
      <c r="BI8" s="10">
        <f>+BH8*I8/100%</f>
        <v>0.49985002999400124</v>
      </c>
      <c r="BJ8" s="181" t="s">
        <v>373</v>
      </c>
      <c r="BK8" s="182" t="s">
        <v>579</v>
      </c>
      <c r="BL8" s="182" t="s">
        <v>677</v>
      </c>
      <c r="BM8" s="226" t="s">
        <v>762</v>
      </c>
      <c r="BN8" s="5" t="s">
        <v>881</v>
      </c>
    </row>
    <row r="9" spans="1:209" s="38" customFormat="1" ht="409.6" customHeight="1" thickBot="1" x14ac:dyDescent="0.3">
      <c r="A9" s="37">
        <v>78</v>
      </c>
      <c r="B9" s="11" t="s">
        <v>47</v>
      </c>
      <c r="C9" s="12" t="s">
        <v>48</v>
      </c>
      <c r="D9" s="6" t="s">
        <v>363</v>
      </c>
      <c r="E9" s="6" t="s">
        <v>364</v>
      </c>
      <c r="F9" s="6" t="s">
        <v>365</v>
      </c>
      <c r="G9" s="6" t="s">
        <v>366</v>
      </c>
      <c r="H9" s="6" t="s">
        <v>374</v>
      </c>
      <c r="I9" s="13">
        <v>0.4</v>
      </c>
      <c r="J9" s="6" t="s">
        <v>375</v>
      </c>
      <c r="K9" s="6" t="s">
        <v>376</v>
      </c>
      <c r="L9" s="6" t="s">
        <v>377</v>
      </c>
      <c r="M9" s="6" t="s">
        <v>378</v>
      </c>
      <c r="N9" s="6">
        <v>80</v>
      </c>
      <c r="O9" s="5">
        <v>80</v>
      </c>
      <c r="P9" s="13">
        <v>1</v>
      </c>
      <c r="Q9" s="5" t="s">
        <v>44</v>
      </c>
      <c r="R9" s="6" t="s">
        <v>371</v>
      </c>
      <c r="S9" s="14">
        <v>44562</v>
      </c>
      <c r="T9" s="14">
        <v>44926</v>
      </c>
      <c r="U9" s="6" t="s">
        <v>372</v>
      </c>
      <c r="V9" s="158">
        <v>0.13100000000000001</v>
      </c>
      <c r="W9" s="158">
        <v>0.11899999999999999</v>
      </c>
      <c r="X9" s="7">
        <f>+W9/BF9</f>
        <v>0.11903571071321395</v>
      </c>
      <c r="Y9" s="158">
        <v>9.5200000000000007E-2</v>
      </c>
      <c r="Z9" s="158">
        <v>0.1071</v>
      </c>
      <c r="AA9" s="7">
        <f>+Z9/BF9</f>
        <v>0.10713213964189257</v>
      </c>
      <c r="AB9" s="158">
        <v>8.3299999999999999E-2</v>
      </c>
      <c r="AC9" s="158">
        <v>8.3299999999999999E-2</v>
      </c>
      <c r="AD9" s="156">
        <f>+AC9/BF9</f>
        <v>8.3324997499249764E-2</v>
      </c>
      <c r="AE9" s="158">
        <v>8.3299999999999999E-2</v>
      </c>
      <c r="AF9" s="159">
        <v>8.3000000000000004E-2</v>
      </c>
      <c r="AG9" s="157">
        <f>+AF9/BF9</f>
        <v>8.3024907472241671E-2</v>
      </c>
      <c r="AH9" s="159">
        <v>8.3299999999999999E-2</v>
      </c>
      <c r="AI9" s="159">
        <v>8.3000000000000004E-2</v>
      </c>
      <c r="AJ9" s="157">
        <f>+AI9/BF9</f>
        <v>8.3024907472241671E-2</v>
      </c>
      <c r="AK9" s="159">
        <v>5.9499999999999997E-2</v>
      </c>
      <c r="AL9" s="159">
        <v>8.5400000000000004E-2</v>
      </c>
      <c r="AM9" s="157">
        <f>+AL9/$BF$9</f>
        <v>8.5425627688306499E-2</v>
      </c>
      <c r="AN9" s="159">
        <v>0.11899999999999999</v>
      </c>
      <c r="AO9" s="159">
        <v>0.11899999999999999</v>
      </c>
      <c r="AP9" s="157">
        <f>+AO9/$BF$9</f>
        <v>0.11903571071321395</v>
      </c>
      <c r="AQ9" s="159">
        <v>7.1400000000000005E-2</v>
      </c>
      <c r="AR9" s="159">
        <v>7.1400000000000005E-2</v>
      </c>
      <c r="AS9" s="157">
        <f>+AR9/$BF$9</f>
        <v>7.1421426427928383E-2</v>
      </c>
      <c r="AT9" s="159">
        <v>7.1400000000000005E-2</v>
      </c>
      <c r="AU9" s="159">
        <v>7.1400000000000005E-2</v>
      </c>
      <c r="AV9" s="157">
        <f>+AU9/$BF$9</f>
        <v>7.1421426427928383E-2</v>
      </c>
      <c r="AW9" s="159">
        <v>9.5200000000000007E-2</v>
      </c>
      <c r="AX9" s="159">
        <v>9.5200000000000007E-2</v>
      </c>
      <c r="AY9" s="157">
        <f>+AX9/$BF$9</f>
        <v>9.5228568570571173E-2</v>
      </c>
      <c r="AZ9" s="159">
        <v>4.7600000000000003E-2</v>
      </c>
      <c r="BA9" s="159">
        <v>4.7600000000000003E-2</v>
      </c>
      <c r="BB9" s="157">
        <f>+BA9/$BF$9</f>
        <v>4.7614284285285587E-2</v>
      </c>
      <c r="BC9" s="159">
        <v>5.9499999999999997E-2</v>
      </c>
      <c r="BD9" s="159">
        <v>3.44E-2</v>
      </c>
      <c r="BE9" s="157">
        <f>+BD9/$BF$9</f>
        <v>3.4410323096929075E-2</v>
      </c>
      <c r="BF9" s="15">
        <f>V9+Y9+AB9+AE9+AH9+AK9+AN9+AQ9+AT9+AW9+AZ9+BC9</f>
        <v>0.99970000000000003</v>
      </c>
      <c r="BG9" s="112">
        <f>SUM(W9,Z9,AC9,AF9,AI9,AL9,AO9,AR9,AU9,AX9,BA9,BD9)</f>
        <v>0.99980000000000013</v>
      </c>
      <c r="BH9" s="50">
        <f>+SUM(X9+AA9+AD9+AG9+AJ9+AM9+AP9+AS9+AV9+AY9+BB9+BE9)</f>
        <v>1.0001000300090026</v>
      </c>
      <c r="BI9" s="10">
        <f>+BH9*I9/100%</f>
        <v>0.40004001200360106</v>
      </c>
      <c r="BJ9" s="18" t="s">
        <v>379</v>
      </c>
      <c r="BK9" s="117" t="s">
        <v>580</v>
      </c>
      <c r="BL9" s="117" t="s">
        <v>678</v>
      </c>
      <c r="BM9" s="227" t="s">
        <v>763</v>
      </c>
      <c r="BN9" s="6" t="s">
        <v>882</v>
      </c>
    </row>
    <row r="10" spans="1:209" s="38" customFormat="1" ht="204" customHeight="1" x14ac:dyDescent="0.25">
      <c r="A10" s="37">
        <v>79</v>
      </c>
      <c r="B10" s="11" t="s">
        <v>47</v>
      </c>
      <c r="C10" s="12" t="s">
        <v>85</v>
      </c>
      <c r="D10" s="6" t="s">
        <v>363</v>
      </c>
      <c r="E10" s="6" t="s">
        <v>364</v>
      </c>
      <c r="F10" s="6" t="s">
        <v>365</v>
      </c>
      <c r="G10" s="6" t="s">
        <v>366</v>
      </c>
      <c r="H10" s="6" t="s">
        <v>380</v>
      </c>
      <c r="I10" s="13">
        <v>0.1</v>
      </c>
      <c r="J10" s="6" t="s">
        <v>53</v>
      </c>
      <c r="K10" s="6" t="s">
        <v>381</v>
      </c>
      <c r="L10" s="6" t="s">
        <v>382</v>
      </c>
      <c r="M10" s="6" t="s">
        <v>383</v>
      </c>
      <c r="N10" s="16">
        <v>59</v>
      </c>
      <c r="O10" s="16">
        <v>59</v>
      </c>
      <c r="P10" s="13">
        <v>1</v>
      </c>
      <c r="Q10" s="5" t="s">
        <v>44</v>
      </c>
      <c r="R10" s="6" t="s">
        <v>384</v>
      </c>
      <c r="S10" s="14">
        <v>44652</v>
      </c>
      <c r="T10" s="14">
        <v>44926</v>
      </c>
      <c r="U10" s="6" t="s">
        <v>372</v>
      </c>
      <c r="V10" s="158">
        <v>0</v>
      </c>
      <c r="W10" s="158">
        <v>0</v>
      </c>
      <c r="X10" s="158">
        <v>0</v>
      </c>
      <c r="Y10" s="158">
        <v>0</v>
      </c>
      <c r="Z10" s="158">
        <v>0</v>
      </c>
      <c r="AA10" s="158">
        <v>0</v>
      </c>
      <c r="AB10" s="158">
        <v>0</v>
      </c>
      <c r="AC10" s="158">
        <v>0</v>
      </c>
      <c r="AD10" s="158">
        <v>0</v>
      </c>
      <c r="AE10" s="158">
        <v>1</v>
      </c>
      <c r="AF10" s="159">
        <v>0.75</v>
      </c>
      <c r="AG10" s="157">
        <f>+AF10/BF10</f>
        <v>0.75</v>
      </c>
      <c r="AH10" s="159">
        <v>0</v>
      </c>
      <c r="AI10" s="159">
        <v>0</v>
      </c>
      <c r="AJ10" s="157">
        <f>+AI10/BF10</f>
        <v>0</v>
      </c>
      <c r="AK10" s="159">
        <v>1</v>
      </c>
      <c r="AL10" s="159">
        <v>0.70799999999999996</v>
      </c>
      <c r="AM10" s="157">
        <f>+AL10/$BF$10</f>
        <v>0.70799999999999996</v>
      </c>
      <c r="AN10" s="159">
        <v>0</v>
      </c>
      <c r="AO10" s="159">
        <v>0</v>
      </c>
      <c r="AP10" s="159">
        <v>0</v>
      </c>
      <c r="AQ10" s="159">
        <v>1</v>
      </c>
      <c r="AR10" s="159">
        <v>1</v>
      </c>
      <c r="AS10" s="157">
        <f>+AR10/$BF$10</f>
        <v>1</v>
      </c>
      <c r="AT10" s="159">
        <v>0</v>
      </c>
      <c r="AU10" s="159">
        <v>0</v>
      </c>
      <c r="AV10" s="159">
        <v>0</v>
      </c>
      <c r="AW10" s="159">
        <v>1</v>
      </c>
      <c r="AX10" s="159">
        <v>0.93330000000000002</v>
      </c>
      <c r="AY10" s="159">
        <v>0</v>
      </c>
      <c r="AZ10" s="159">
        <v>0</v>
      </c>
      <c r="BA10" s="159">
        <v>0</v>
      </c>
      <c r="BB10" s="159">
        <v>0</v>
      </c>
      <c r="BC10" s="159">
        <v>1</v>
      </c>
      <c r="BD10" s="159">
        <v>1.67</v>
      </c>
      <c r="BE10" s="159">
        <v>1.67</v>
      </c>
      <c r="BF10" s="15">
        <v>1</v>
      </c>
      <c r="BG10" s="160">
        <v>1</v>
      </c>
      <c r="BH10" s="160">
        <v>1</v>
      </c>
      <c r="BI10" s="10">
        <f>+BH10*I10/100%</f>
        <v>0.1</v>
      </c>
      <c r="BJ10" s="18" t="s">
        <v>385</v>
      </c>
      <c r="BK10" s="117" t="s">
        <v>581</v>
      </c>
      <c r="BL10" s="117" t="s">
        <v>679</v>
      </c>
      <c r="BM10" s="227" t="s">
        <v>764</v>
      </c>
      <c r="BN10" s="6" t="s">
        <v>883</v>
      </c>
    </row>
    <row r="11" spans="1:209" s="40" customFormat="1" ht="42" customHeight="1" thickBot="1" x14ac:dyDescent="0.3">
      <c r="B11" s="41" t="s">
        <v>99</v>
      </c>
      <c r="C11" s="42"/>
      <c r="D11" s="43"/>
      <c r="E11" s="43"/>
      <c r="F11" s="43"/>
      <c r="G11" s="43"/>
      <c r="H11" s="44"/>
      <c r="I11" s="2">
        <f>SUM(I8:I10)</f>
        <v>1</v>
      </c>
      <c r="J11" s="43"/>
      <c r="K11" s="43"/>
      <c r="L11" s="43"/>
      <c r="M11" s="43"/>
      <c r="N11" s="43"/>
      <c r="O11" s="43"/>
      <c r="P11" s="43"/>
      <c r="Q11" s="43"/>
      <c r="R11" s="43"/>
      <c r="S11" s="43"/>
      <c r="T11" s="43"/>
      <c r="U11" s="43"/>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74">
        <f>SUM(BI8:BI10)</f>
        <v>0.99989004199760234</v>
      </c>
      <c r="BJ11" s="45"/>
      <c r="BK11" s="45"/>
      <c r="BL11" s="45"/>
      <c r="BM11" s="46"/>
    </row>
    <row r="12" spans="1:209" x14ac:dyDescent="0.25">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row>
    <row r="33" spans="2:7" x14ac:dyDescent="0.25">
      <c r="B33" s="48"/>
      <c r="C33" s="49"/>
      <c r="D33" s="49"/>
      <c r="E33" s="49"/>
      <c r="F33" s="49"/>
      <c r="G33" s="49"/>
    </row>
    <row r="34" spans="2:7" x14ac:dyDescent="0.25">
      <c r="B34" s="48"/>
      <c r="C34" s="49"/>
      <c r="D34" s="49"/>
      <c r="E34" s="49"/>
      <c r="F34" s="49"/>
      <c r="G34" s="49"/>
    </row>
    <row r="35" spans="2:7" x14ac:dyDescent="0.25">
      <c r="B35" s="48"/>
      <c r="C35" s="49"/>
      <c r="D35" s="49"/>
      <c r="E35" s="49"/>
      <c r="F35" s="49"/>
      <c r="G35" s="49"/>
    </row>
    <row r="36" spans="2:7" x14ac:dyDescent="0.25">
      <c r="B36" s="48"/>
      <c r="C36" s="49"/>
      <c r="D36" s="49"/>
      <c r="E36" s="49"/>
      <c r="F36" s="49"/>
      <c r="G36" s="49"/>
    </row>
    <row r="37" spans="2:7" x14ac:dyDescent="0.25">
      <c r="B37" s="48"/>
      <c r="C37" s="49"/>
      <c r="D37" s="49"/>
      <c r="E37" s="49"/>
      <c r="F37" s="49"/>
      <c r="G37" s="49"/>
    </row>
    <row r="38" spans="2:7" x14ac:dyDescent="0.25">
      <c r="B38" s="48"/>
      <c r="C38" s="49"/>
      <c r="D38" s="49"/>
      <c r="E38" s="49"/>
      <c r="F38" s="49"/>
      <c r="G38" s="49"/>
    </row>
    <row r="39" spans="2:7" x14ac:dyDescent="0.25">
      <c r="B39" s="48"/>
      <c r="C39" s="49"/>
      <c r="D39" s="49"/>
      <c r="E39" s="49"/>
      <c r="F39" s="49"/>
      <c r="G39" s="49"/>
    </row>
    <row r="40" spans="2:7" x14ac:dyDescent="0.25">
      <c r="B40" s="48"/>
      <c r="C40" s="49"/>
      <c r="D40" s="49"/>
      <c r="E40" s="49"/>
      <c r="F40" s="49"/>
      <c r="G40" s="49"/>
    </row>
    <row r="41" spans="2:7" x14ac:dyDescent="0.25">
      <c r="B41" s="48"/>
      <c r="C41" s="49"/>
      <c r="D41" s="49"/>
      <c r="E41" s="49"/>
      <c r="F41" s="49"/>
      <c r="G41" s="49"/>
    </row>
    <row r="42" spans="2:7" x14ac:dyDescent="0.25">
      <c r="B42" s="48"/>
      <c r="C42" s="49"/>
      <c r="D42" s="49"/>
      <c r="E42" s="49"/>
      <c r="F42" s="49"/>
      <c r="G42" s="49"/>
    </row>
    <row r="43" spans="2:7" x14ac:dyDescent="0.25">
      <c r="B43" s="48"/>
      <c r="C43" s="49"/>
      <c r="D43" s="49"/>
      <c r="E43" s="49"/>
      <c r="F43" s="49"/>
      <c r="G43" s="49"/>
    </row>
    <row r="44" spans="2:7" x14ac:dyDescent="0.25">
      <c r="B44" s="48"/>
      <c r="C44" s="49"/>
      <c r="D44" s="49"/>
      <c r="E44" s="49"/>
      <c r="F44" s="49"/>
      <c r="G44" s="49"/>
    </row>
    <row r="45" spans="2:7" x14ac:dyDescent="0.25">
      <c r="B45" s="48"/>
      <c r="C45" s="49"/>
      <c r="D45" s="49"/>
      <c r="E45" s="49"/>
      <c r="F45" s="49"/>
      <c r="G45" s="49"/>
    </row>
    <row r="46" spans="2:7" x14ac:dyDescent="0.25">
      <c r="B46" s="48"/>
      <c r="C46" s="49"/>
      <c r="D46" s="49"/>
      <c r="E46" s="49"/>
      <c r="F46" s="49"/>
      <c r="G46" s="49"/>
    </row>
    <row r="47" spans="2:7" x14ac:dyDescent="0.25">
      <c r="B47" s="48"/>
      <c r="C47" s="49"/>
      <c r="D47" s="49"/>
      <c r="E47" s="49"/>
      <c r="F47" s="49"/>
      <c r="G47" s="49"/>
    </row>
    <row r="48" spans="2:7" x14ac:dyDescent="0.25">
      <c r="B48" s="48"/>
      <c r="C48" s="49"/>
      <c r="D48" s="49"/>
      <c r="E48" s="49"/>
      <c r="F48" s="49"/>
      <c r="G48" s="49"/>
    </row>
    <row r="65" spans="2:7" x14ac:dyDescent="0.25">
      <c r="B65" s="48"/>
      <c r="C65" s="49"/>
      <c r="E65" s="49"/>
      <c r="F65" s="49"/>
      <c r="G65" s="49"/>
    </row>
    <row r="86" spans="2:7" x14ac:dyDescent="0.25">
      <c r="B86" s="48"/>
      <c r="C86" s="49"/>
      <c r="D86" s="49" t="s">
        <v>116</v>
      </c>
      <c r="E86" s="49"/>
      <c r="F86" s="49"/>
      <c r="G86" s="49"/>
    </row>
    <row r="88" spans="2:7" x14ac:dyDescent="0.25">
      <c r="B88" s="48"/>
      <c r="C88" s="49"/>
      <c r="D88" s="49"/>
      <c r="E88" s="49"/>
      <c r="F88" s="49"/>
      <c r="G88" s="49"/>
    </row>
    <row r="89" spans="2:7" x14ac:dyDescent="0.25">
      <c r="B89" s="48"/>
      <c r="C89" s="49"/>
      <c r="D89" s="49"/>
      <c r="E89" s="49"/>
      <c r="F89" s="49"/>
      <c r="G89" s="49"/>
    </row>
    <row r="90" spans="2:7" x14ac:dyDescent="0.25">
      <c r="B90" s="48"/>
      <c r="C90" s="49"/>
      <c r="D90" s="49"/>
      <c r="E90" s="49"/>
      <c r="F90" s="49"/>
      <c r="G90" s="49"/>
    </row>
    <row r="91" spans="2:7" x14ac:dyDescent="0.25">
      <c r="B91" s="48"/>
      <c r="C91" s="49"/>
      <c r="D91" s="49"/>
      <c r="E91" s="49"/>
      <c r="F91" s="49"/>
      <c r="G91" s="49"/>
    </row>
    <row r="92" spans="2:7" x14ac:dyDescent="0.25">
      <c r="B92" s="48"/>
      <c r="C92" s="49"/>
      <c r="D92" s="49"/>
      <c r="E92" s="49"/>
      <c r="F92" s="49"/>
      <c r="G92" s="49"/>
    </row>
  </sheetData>
  <sheetProtection selectLockedCells="1"/>
  <mergeCells count="42">
    <mergeCell ref="B4:BM4"/>
    <mergeCell ref="B1:B3"/>
    <mergeCell ref="C1:BI3"/>
    <mergeCell ref="BJ1:BM1"/>
    <mergeCell ref="BJ2:BM2"/>
    <mergeCell ref="BJ3:BM3"/>
    <mergeCell ref="BJ6:BM6"/>
    <mergeCell ref="B5:U5"/>
    <mergeCell ref="V5:BM5"/>
    <mergeCell ref="V6:X6"/>
    <mergeCell ref="Y6:AA6"/>
    <mergeCell ref="AB6:AD6"/>
    <mergeCell ref="AE6:AG6"/>
    <mergeCell ref="AH6:AJ6"/>
    <mergeCell ref="AK6:AM6"/>
    <mergeCell ref="AN6:AP6"/>
    <mergeCell ref="AQ6:AS6"/>
    <mergeCell ref="AT6:AV6"/>
    <mergeCell ref="AW6:AY6"/>
    <mergeCell ref="AZ6:BB6"/>
    <mergeCell ref="BC6:BE6"/>
    <mergeCell ref="BF6:BH6"/>
    <mergeCell ref="M6:M7"/>
    <mergeCell ref="B6:B7"/>
    <mergeCell ref="C6:C7"/>
    <mergeCell ref="D6:D7"/>
    <mergeCell ref="E6:E7"/>
    <mergeCell ref="F6:F7"/>
    <mergeCell ref="G6:G7"/>
    <mergeCell ref="H6:H7"/>
    <mergeCell ref="I6:I7"/>
    <mergeCell ref="J6:J7"/>
    <mergeCell ref="K6:K7"/>
    <mergeCell ref="L6:L7"/>
    <mergeCell ref="T6:T7"/>
    <mergeCell ref="U6:U7"/>
    <mergeCell ref="N6:N7"/>
    <mergeCell ref="O6:O7"/>
    <mergeCell ref="P6:P7"/>
    <mergeCell ref="Q6:Q7"/>
    <mergeCell ref="R6:R7"/>
    <mergeCell ref="S6:S7"/>
  </mergeCells>
  <dataValidations count="2">
    <dataValidation type="list" allowBlank="1" showInputMessage="1" showErrorMessage="1" sqref="J11" xr:uid="{00000000-0002-0000-0F00-000000000000}">
      <formula1>"EFICACIA,EFICIENCIA,EFECTIVIDAD"</formula1>
    </dataValidation>
    <dataValidation type="list" allowBlank="1" showInputMessage="1" showErrorMessage="1" sqref="R11" xr:uid="{00000000-0002-0000-0F00-000001000000}">
      <formula1>"MENSUAL,TRIMESTRAL,SEMESTRAL,ANUAL"</formula1>
    </dataValidation>
  </dataValidations>
  <pageMargins left="0.70866141732283472" right="0.70866141732283472" top="0.74803149606299213" bottom="0.74803149606299213" header="0.31496062992125984" footer="0.31496062992125984"/>
  <pageSetup paperSize="14" scale="25"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2000000}">
          <x14:formula1>
            <xm:f>'C:\Users\sandradem\Downloads\[03. 208-PLA-Ft-55 PLAN DE TRABAJO E INDICADORES DE GESTIÓN POR PROCESO - V8 Evaluación de la Gestion (2).xlsx]Listas '!#REF!</xm:f>
          </x14:formula1>
          <xm:sqref>U11 D11 B8:C10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A88"/>
  <sheetViews>
    <sheetView topLeftCell="B11" zoomScale="60" zoomScaleNormal="60" workbookViewId="0">
      <selection activeCell="J12" sqref="J12"/>
    </sheetView>
  </sheetViews>
  <sheetFormatPr baseColWidth="10" defaultColWidth="11.453125" defaultRowHeight="14" outlineLevelCol="1" x14ac:dyDescent="0.3"/>
  <cols>
    <col min="1" max="1" width="0" style="197" hidden="1" customWidth="1"/>
    <col min="2" max="2" width="53.26953125" style="212" customWidth="1"/>
    <col min="3" max="3" width="61.453125" style="197" customWidth="1"/>
    <col min="4" max="5" width="20" style="197" customWidth="1"/>
    <col min="6" max="6" width="70.7265625" style="197" customWidth="1"/>
    <col min="7" max="7" width="41.81640625" style="197" customWidth="1"/>
    <col min="8" max="8" width="53.54296875" style="197" customWidth="1"/>
    <col min="9" max="9" width="18.7265625" style="197" customWidth="1"/>
    <col min="10" max="10" width="19.26953125" style="197" customWidth="1"/>
    <col min="11" max="11" width="22.1796875" style="197" customWidth="1"/>
    <col min="12" max="13" width="30.54296875" style="197" customWidth="1"/>
    <col min="14" max="14" width="19" style="197" customWidth="1"/>
    <col min="15" max="15" width="21" style="197" customWidth="1"/>
    <col min="16" max="16" width="17" style="197" customWidth="1"/>
    <col min="17" max="17" width="12" style="197" customWidth="1"/>
    <col min="18" max="18" width="18.453125" style="197" customWidth="1"/>
    <col min="19" max="19" width="15.1796875" style="197" customWidth="1"/>
    <col min="20" max="20" width="18.453125" style="197" customWidth="1" outlineLevel="1"/>
    <col min="21" max="21" width="19.26953125" style="197" customWidth="1" outlineLevel="1"/>
    <col min="22" max="60" width="10.54296875" style="197" customWidth="1" outlineLevel="1"/>
    <col min="61" max="61" width="18.81640625" style="197" customWidth="1" outlineLevel="1"/>
    <col min="62" max="62" width="106.7265625" style="197" customWidth="1"/>
    <col min="63" max="63" width="87.54296875" style="197" customWidth="1"/>
    <col min="64" max="64" width="73.81640625" style="197" customWidth="1"/>
    <col min="65" max="65" width="41.26953125" style="197" customWidth="1"/>
    <col min="66" max="66" width="58.26953125" style="197" customWidth="1"/>
    <col min="67" max="70" width="11.453125" style="197" customWidth="1"/>
    <col min="71" max="16384" width="11.453125" style="197"/>
  </cols>
  <sheetData>
    <row r="1" spans="1:209" ht="9" customHeight="1" x14ac:dyDescent="0.3">
      <c r="B1" s="278"/>
      <c r="C1" s="281" t="s">
        <v>0</v>
      </c>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282"/>
      <c r="AW1" s="282"/>
      <c r="AX1" s="282"/>
      <c r="AY1" s="282"/>
      <c r="AZ1" s="282"/>
      <c r="BA1" s="282"/>
      <c r="BB1" s="282"/>
      <c r="BC1" s="282"/>
      <c r="BD1" s="282"/>
      <c r="BE1" s="282"/>
      <c r="BF1" s="282"/>
      <c r="BG1" s="282"/>
      <c r="BH1" s="282"/>
      <c r="BI1" s="283"/>
      <c r="BJ1" s="290" t="s">
        <v>1</v>
      </c>
      <c r="BK1" s="291"/>
      <c r="BL1" s="291"/>
      <c r="BM1" s="292"/>
    </row>
    <row r="2" spans="1:209" ht="28.5" hidden="1" customHeight="1" x14ac:dyDescent="0.3">
      <c r="B2" s="279"/>
      <c r="C2" s="284"/>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c r="AX2" s="285"/>
      <c r="AY2" s="285"/>
      <c r="AZ2" s="285"/>
      <c r="BA2" s="285"/>
      <c r="BB2" s="285"/>
      <c r="BC2" s="285"/>
      <c r="BD2" s="285"/>
      <c r="BE2" s="285"/>
      <c r="BF2" s="285"/>
      <c r="BG2" s="285"/>
      <c r="BH2" s="285"/>
      <c r="BI2" s="286"/>
      <c r="BJ2" s="293" t="s">
        <v>2</v>
      </c>
      <c r="BK2" s="294"/>
      <c r="BL2" s="294"/>
      <c r="BM2" s="295"/>
    </row>
    <row r="3" spans="1:209" ht="53.25" hidden="1" customHeight="1" thickBot="1" x14ac:dyDescent="0.35">
      <c r="B3" s="280"/>
      <c r="C3" s="287"/>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9"/>
      <c r="BJ3" s="296" t="s">
        <v>3</v>
      </c>
      <c r="BK3" s="297"/>
      <c r="BL3" s="297"/>
      <c r="BM3" s="298"/>
    </row>
    <row r="4" spans="1:209" ht="63.75" customHeight="1" thickBot="1" x14ac:dyDescent="0.35">
      <c r="B4" s="275" t="s">
        <v>319</v>
      </c>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276"/>
      <c r="AZ4" s="276"/>
      <c r="BA4" s="276"/>
      <c r="BB4" s="276"/>
      <c r="BC4" s="276"/>
      <c r="BD4" s="276"/>
      <c r="BE4" s="276"/>
      <c r="BF4" s="276"/>
      <c r="BG4" s="276"/>
      <c r="BH4" s="276"/>
      <c r="BI4" s="276"/>
      <c r="BJ4" s="276"/>
      <c r="BK4" s="276"/>
      <c r="BL4" s="276"/>
      <c r="BM4" s="277"/>
    </row>
    <row r="5" spans="1:209" ht="48.75" customHeight="1" x14ac:dyDescent="0.3">
      <c r="B5" s="260" t="s">
        <v>5</v>
      </c>
      <c r="C5" s="261"/>
      <c r="D5" s="262"/>
      <c r="E5" s="262"/>
      <c r="F5" s="262"/>
      <c r="G5" s="262"/>
      <c r="H5" s="262"/>
      <c r="I5" s="262"/>
      <c r="J5" s="262"/>
      <c r="K5" s="262"/>
      <c r="L5" s="262"/>
      <c r="M5" s="262"/>
      <c r="N5" s="262"/>
      <c r="O5" s="262"/>
      <c r="P5" s="262"/>
      <c r="Q5" s="262"/>
      <c r="R5" s="262"/>
      <c r="S5" s="262"/>
      <c r="T5" s="262"/>
      <c r="U5" s="262"/>
      <c r="V5" s="263" t="s">
        <v>6</v>
      </c>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5"/>
      <c r="BN5" s="29"/>
    </row>
    <row r="6" spans="1:209" s="201" customFormat="1" ht="84.75" customHeight="1" x14ac:dyDescent="0.25">
      <c r="A6" s="198"/>
      <c r="B6" s="270" t="s">
        <v>7</v>
      </c>
      <c r="C6" s="270" t="s">
        <v>8</v>
      </c>
      <c r="D6" s="270" t="s">
        <v>9</v>
      </c>
      <c r="E6" s="270" t="s">
        <v>10</v>
      </c>
      <c r="F6" s="270" t="s">
        <v>11</v>
      </c>
      <c r="G6" s="270" t="s">
        <v>12</v>
      </c>
      <c r="H6" s="270" t="s">
        <v>13</v>
      </c>
      <c r="I6" s="270" t="s">
        <v>14</v>
      </c>
      <c r="J6" s="270" t="s">
        <v>15</v>
      </c>
      <c r="K6" s="270" t="s">
        <v>16</v>
      </c>
      <c r="L6" s="270" t="s">
        <v>17</v>
      </c>
      <c r="M6" s="270" t="s">
        <v>18</v>
      </c>
      <c r="N6" s="270" t="s">
        <v>19</v>
      </c>
      <c r="O6" s="270" t="s">
        <v>20</v>
      </c>
      <c r="P6" s="270" t="s">
        <v>21</v>
      </c>
      <c r="Q6" s="270" t="s">
        <v>22</v>
      </c>
      <c r="R6" s="270" t="s">
        <v>23</v>
      </c>
      <c r="S6" s="270" t="s">
        <v>24</v>
      </c>
      <c r="T6" s="270" t="s">
        <v>25</v>
      </c>
      <c r="U6" s="270" t="s">
        <v>26</v>
      </c>
      <c r="V6" s="272" t="s">
        <v>27</v>
      </c>
      <c r="W6" s="272"/>
      <c r="X6" s="272"/>
      <c r="Y6" s="272" t="s">
        <v>28</v>
      </c>
      <c r="Z6" s="272"/>
      <c r="AA6" s="272"/>
      <c r="AB6" s="274" t="s">
        <v>29</v>
      </c>
      <c r="AC6" s="272"/>
      <c r="AD6" s="272"/>
      <c r="AE6" s="272" t="s">
        <v>30</v>
      </c>
      <c r="AF6" s="272"/>
      <c r="AG6" s="272"/>
      <c r="AH6" s="272" t="s">
        <v>31</v>
      </c>
      <c r="AI6" s="272"/>
      <c r="AJ6" s="272"/>
      <c r="AK6" s="272" t="s">
        <v>32</v>
      </c>
      <c r="AL6" s="272"/>
      <c r="AM6" s="272"/>
      <c r="AN6" s="272" t="s">
        <v>33</v>
      </c>
      <c r="AO6" s="272"/>
      <c r="AP6" s="272"/>
      <c r="AQ6" s="272" t="s">
        <v>34</v>
      </c>
      <c r="AR6" s="272"/>
      <c r="AS6" s="272"/>
      <c r="AT6" s="272" t="s">
        <v>35</v>
      </c>
      <c r="AU6" s="272"/>
      <c r="AV6" s="272"/>
      <c r="AW6" s="272" t="s">
        <v>36</v>
      </c>
      <c r="AX6" s="272"/>
      <c r="AY6" s="272"/>
      <c r="AZ6" s="272" t="s">
        <v>37</v>
      </c>
      <c r="BA6" s="272"/>
      <c r="BB6" s="272"/>
      <c r="BC6" s="272" t="s">
        <v>38</v>
      </c>
      <c r="BD6" s="272"/>
      <c r="BE6" s="272"/>
      <c r="BF6" s="272" t="s">
        <v>39</v>
      </c>
      <c r="BG6" s="272"/>
      <c r="BH6" s="272"/>
      <c r="BI6" s="199" t="s">
        <v>40</v>
      </c>
      <c r="BJ6" s="272" t="s">
        <v>41</v>
      </c>
      <c r="BK6" s="272"/>
      <c r="BL6" s="272"/>
      <c r="BM6" s="27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200"/>
    </row>
    <row r="7" spans="1:209" s="202" customFormat="1" ht="35.25" customHeight="1" x14ac:dyDescent="0.25">
      <c r="B7" s="271"/>
      <c r="C7" s="271"/>
      <c r="D7" s="271"/>
      <c r="E7" s="271"/>
      <c r="F7" s="271"/>
      <c r="G7" s="271"/>
      <c r="H7" s="271"/>
      <c r="I7" s="271"/>
      <c r="J7" s="271"/>
      <c r="K7" s="271"/>
      <c r="L7" s="271"/>
      <c r="M7" s="271"/>
      <c r="N7" s="271"/>
      <c r="O7" s="271"/>
      <c r="P7" s="271"/>
      <c r="Q7" s="271"/>
      <c r="R7" s="271"/>
      <c r="S7" s="271"/>
      <c r="T7" s="271"/>
      <c r="U7" s="271"/>
      <c r="V7" s="199" t="s">
        <v>42</v>
      </c>
      <c r="W7" s="199" t="s">
        <v>43</v>
      </c>
      <c r="X7" s="199" t="s">
        <v>44</v>
      </c>
      <c r="Y7" s="199" t="s">
        <v>42</v>
      </c>
      <c r="Z7" s="199" t="s">
        <v>43</v>
      </c>
      <c r="AA7" s="199" t="s">
        <v>44</v>
      </c>
      <c r="AB7" s="199" t="s">
        <v>42</v>
      </c>
      <c r="AC7" s="199" t="s">
        <v>43</v>
      </c>
      <c r="AD7" s="199" t="s">
        <v>44</v>
      </c>
      <c r="AE7" s="199" t="s">
        <v>42</v>
      </c>
      <c r="AF7" s="199" t="s">
        <v>43</v>
      </c>
      <c r="AG7" s="199" t="s">
        <v>44</v>
      </c>
      <c r="AH7" s="199" t="s">
        <v>42</v>
      </c>
      <c r="AI7" s="199" t="s">
        <v>43</v>
      </c>
      <c r="AJ7" s="199" t="s">
        <v>44</v>
      </c>
      <c r="AK7" s="199" t="s">
        <v>42</v>
      </c>
      <c r="AL7" s="199" t="s">
        <v>43</v>
      </c>
      <c r="AM7" s="199" t="s">
        <v>44</v>
      </c>
      <c r="AN7" s="199" t="s">
        <v>42</v>
      </c>
      <c r="AO7" s="199" t="s">
        <v>43</v>
      </c>
      <c r="AP7" s="199" t="s">
        <v>44</v>
      </c>
      <c r="AQ7" s="199" t="s">
        <v>42</v>
      </c>
      <c r="AR7" s="199" t="s">
        <v>43</v>
      </c>
      <c r="AS7" s="199" t="s">
        <v>44</v>
      </c>
      <c r="AT7" s="199" t="s">
        <v>42</v>
      </c>
      <c r="AU7" s="199" t="s">
        <v>43</v>
      </c>
      <c r="AV7" s="199" t="s">
        <v>44</v>
      </c>
      <c r="AW7" s="199" t="s">
        <v>42</v>
      </c>
      <c r="AX7" s="199" t="s">
        <v>43</v>
      </c>
      <c r="AY7" s="199" t="s">
        <v>44</v>
      </c>
      <c r="AZ7" s="199" t="s">
        <v>42</v>
      </c>
      <c r="BA7" s="199" t="s">
        <v>43</v>
      </c>
      <c r="BB7" s="199" t="s">
        <v>44</v>
      </c>
      <c r="BC7" s="199" t="s">
        <v>42</v>
      </c>
      <c r="BD7" s="199" t="s">
        <v>43</v>
      </c>
      <c r="BE7" s="199" t="s">
        <v>44</v>
      </c>
      <c r="BF7" s="199" t="s">
        <v>42</v>
      </c>
      <c r="BG7" s="199" t="s">
        <v>43</v>
      </c>
      <c r="BH7" s="199" t="s">
        <v>44</v>
      </c>
      <c r="BI7" s="199" t="s">
        <v>44</v>
      </c>
      <c r="BJ7" s="199" t="s">
        <v>117</v>
      </c>
      <c r="BK7" s="199" t="s">
        <v>118</v>
      </c>
      <c r="BL7" s="199" t="s">
        <v>45</v>
      </c>
      <c r="BM7" s="203" t="s">
        <v>46</v>
      </c>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row>
    <row r="8" spans="1:209" s="53" customFormat="1" ht="199.5" customHeight="1" x14ac:dyDescent="0.3">
      <c r="A8" s="204">
        <v>11</v>
      </c>
      <c r="B8" s="205" t="s">
        <v>47</v>
      </c>
      <c r="C8" s="21" t="s">
        <v>540</v>
      </c>
      <c r="D8" s="6" t="s">
        <v>101</v>
      </c>
      <c r="E8" s="6" t="s">
        <v>320</v>
      </c>
      <c r="F8" s="6" t="s">
        <v>321</v>
      </c>
      <c r="G8" s="6" t="s">
        <v>541</v>
      </c>
      <c r="H8" s="6" t="s">
        <v>322</v>
      </c>
      <c r="I8" s="13">
        <v>0.2</v>
      </c>
      <c r="J8" s="6" t="s">
        <v>323</v>
      </c>
      <c r="K8" s="6" t="s">
        <v>324</v>
      </c>
      <c r="L8" s="6" t="s">
        <v>325</v>
      </c>
      <c r="M8" s="6" t="s">
        <v>552</v>
      </c>
      <c r="N8" s="6">
        <v>2</v>
      </c>
      <c r="O8" s="6">
        <v>2</v>
      </c>
      <c r="P8" s="13">
        <v>1</v>
      </c>
      <c r="Q8" s="6" t="s">
        <v>44</v>
      </c>
      <c r="R8" s="6" t="s">
        <v>157</v>
      </c>
      <c r="S8" s="14">
        <v>44562</v>
      </c>
      <c r="T8" s="14">
        <v>44926</v>
      </c>
      <c r="U8" s="6" t="s">
        <v>326</v>
      </c>
      <c r="V8" s="70">
        <v>0</v>
      </c>
      <c r="W8" s="70">
        <v>0</v>
      </c>
      <c r="X8" s="70">
        <v>0</v>
      </c>
      <c r="Y8" s="70">
        <v>0</v>
      </c>
      <c r="Z8" s="70">
        <v>0</v>
      </c>
      <c r="AA8" s="13">
        <v>0</v>
      </c>
      <c r="AB8" s="127">
        <v>0</v>
      </c>
      <c r="AC8" s="127">
        <v>0</v>
      </c>
      <c r="AD8" s="13">
        <v>0</v>
      </c>
      <c r="AE8" s="126">
        <v>0</v>
      </c>
      <c r="AF8" s="126">
        <v>0</v>
      </c>
      <c r="AG8" s="126">
        <f>+AF8/BC8</f>
        <v>0</v>
      </c>
      <c r="AH8" s="126">
        <v>0</v>
      </c>
      <c r="AI8" s="126">
        <v>0</v>
      </c>
      <c r="AJ8" s="126">
        <v>0</v>
      </c>
      <c r="AK8" s="126">
        <v>0.5</v>
      </c>
      <c r="AL8" s="126">
        <v>0.5</v>
      </c>
      <c r="AM8" s="126">
        <f>+AL8/BF8</f>
        <v>0.5</v>
      </c>
      <c r="AN8" s="126">
        <v>0</v>
      </c>
      <c r="AO8" s="126">
        <v>0</v>
      </c>
      <c r="AP8" s="126">
        <v>0</v>
      </c>
      <c r="AQ8" s="126">
        <v>0</v>
      </c>
      <c r="AR8" s="126">
        <v>0</v>
      </c>
      <c r="AS8" s="126">
        <v>0</v>
      </c>
      <c r="AT8" s="126">
        <v>0</v>
      </c>
      <c r="AU8" s="126">
        <v>0</v>
      </c>
      <c r="AV8" s="126">
        <v>0</v>
      </c>
      <c r="AW8" s="126">
        <v>0</v>
      </c>
      <c r="AX8" s="126">
        <v>0</v>
      </c>
      <c r="AY8" s="126">
        <v>0</v>
      </c>
      <c r="AZ8" s="126">
        <v>0</v>
      </c>
      <c r="BA8" s="126">
        <v>0</v>
      </c>
      <c r="BB8" s="126">
        <v>0</v>
      </c>
      <c r="BC8" s="126">
        <v>0.5</v>
      </c>
      <c r="BD8" s="126">
        <v>0.5</v>
      </c>
      <c r="BE8" s="126">
        <v>0</v>
      </c>
      <c r="BF8" s="50">
        <f>AK8+BC8</f>
        <v>1</v>
      </c>
      <c r="BG8" s="85">
        <f>W8+Z8+AC8+AF8+AI8+AL8+AO8+AR8+AU8+AX8+BA8+BD8</f>
        <v>1</v>
      </c>
      <c r="BH8" s="85">
        <v>1</v>
      </c>
      <c r="BI8" s="85">
        <f>+BH8*I8/100%</f>
        <v>0.2</v>
      </c>
      <c r="BJ8" s="191" t="s">
        <v>551</v>
      </c>
      <c r="BK8" s="20" t="s">
        <v>604</v>
      </c>
      <c r="BL8" s="20" t="s">
        <v>640</v>
      </c>
      <c r="BM8" s="20" t="s">
        <v>724</v>
      </c>
      <c r="BN8" s="6" t="s">
        <v>828</v>
      </c>
    </row>
    <row r="9" spans="1:209" s="53" customFormat="1" ht="239.25" customHeight="1" x14ac:dyDescent="0.3">
      <c r="A9" s="204">
        <v>12</v>
      </c>
      <c r="B9" s="205" t="s">
        <v>47</v>
      </c>
      <c r="C9" s="21" t="s">
        <v>540</v>
      </c>
      <c r="D9" s="6" t="s">
        <v>101</v>
      </c>
      <c r="E9" s="6" t="s">
        <v>320</v>
      </c>
      <c r="F9" s="6" t="s">
        <v>321</v>
      </c>
      <c r="G9" s="6" t="s">
        <v>541</v>
      </c>
      <c r="H9" s="6" t="s">
        <v>327</v>
      </c>
      <c r="I9" s="13">
        <v>0.2</v>
      </c>
      <c r="J9" s="6" t="s">
        <v>126</v>
      </c>
      <c r="K9" s="6" t="s">
        <v>328</v>
      </c>
      <c r="L9" s="6" t="s">
        <v>329</v>
      </c>
      <c r="M9" s="6" t="s">
        <v>330</v>
      </c>
      <c r="N9" s="6">
        <v>120</v>
      </c>
      <c r="O9" s="6">
        <v>120</v>
      </c>
      <c r="P9" s="13">
        <v>1</v>
      </c>
      <c r="Q9" s="6" t="s">
        <v>44</v>
      </c>
      <c r="R9" s="6" t="s">
        <v>331</v>
      </c>
      <c r="S9" s="14">
        <v>44562</v>
      </c>
      <c r="T9" s="14">
        <v>44926</v>
      </c>
      <c r="U9" s="6" t="s">
        <v>326</v>
      </c>
      <c r="V9" s="13">
        <v>8.3299999999999999E-2</v>
      </c>
      <c r="W9" s="13">
        <v>8.3299999999999999E-2</v>
      </c>
      <c r="X9" s="13">
        <f>+W9/BF9</f>
        <v>8.3299999999999999E-2</v>
      </c>
      <c r="Y9" s="13">
        <v>8.3299999999999999E-2</v>
      </c>
      <c r="Z9" s="13">
        <v>8.3299999999999999E-2</v>
      </c>
      <c r="AA9" s="13">
        <f>+Z9/BF9</f>
        <v>8.3299999999999999E-2</v>
      </c>
      <c r="AB9" s="13">
        <v>8.3299999999999999E-2</v>
      </c>
      <c r="AC9" s="13">
        <v>8.3299999999999999E-2</v>
      </c>
      <c r="AD9" s="13">
        <f>+AC9/BF9</f>
        <v>8.3299999999999999E-2</v>
      </c>
      <c r="AE9" s="13">
        <v>8.3299999999999999E-2</v>
      </c>
      <c r="AF9" s="13">
        <v>8.3299999999999999E-2</v>
      </c>
      <c r="AG9" s="126">
        <v>0.08</v>
      </c>
      <c r="AH9" s="13">
        <v>8.3299999999999999E-2</v>
      </c>
      <c r="AI9" s="13">
        <v>8.3299999999999999E-2</v>
      </c>
      <c r="AJ9" s="126">
        <f>+AI9/BF9</f>
        <v>8.3299999999999999E-2</v>
      </c>
      <c r="AK9" s="13">
        <v>8.3299999999999999E-2</v>
      </c>
      <c r="AL9" s="13">
        <v>8.3299999999999999E-2</v>
      </c>
      <c r="AM9" s="126">
        <f>+AL9/BF9</f>
        <v>8.3299999999999999E-2</v>
      </c>
      <c r="AN9" s="13">
        <v>8.3299999999999999E-2</v>
      </c>
      <c r="AO9" s="13">
        <v>8.3299999999999999E-2</v>
      </c>
      <c r="AP9" s="13">
        <v>8.3299999999999999E-2</v>
      </c>
      <c r="AQ9" s="13">
        <v>8.3299999999999999E-2</v>
      </c>
      <c r="AR9" s="13">
        <v>8.3299999999999999E-2</v>
      </c>
      <c r="AS9" s="13">
        <v>8.3299999999999999E-2</v>
      </c>
      <c r="AT9" s="13">
        <v>8.3299999999999999E-2</v>
      </c>
      <c r="AU9" s="13">
        <v>8.3299999999999999E-2</v>
      </c>
      <c r="AV9" s="13">
        <v>8.3299999999999999E-2</v>
      </c>
      <c r="AW9" s="126">
        <v>0.08</v>
      </c>
      <c r="AX9" s="126">
        <v>8.3299999999999999E-2</v>
      </c>
      <c r="AY9" s="126">
        <v>8.3299999999999999E-2</v>
      </c>
      <c r="AZ9" s="126">
        <v>0.08</v>
      </c>
      <c r="BA9" s="126">
        <v>8.3299999999999999E-2</v>
      </c>
      <c r="BB9" s="126">
        <v>8.3299999999999999E-2</v>
      </c>
      <c r="BC9" s="126">
        <v>0.08</v>
      </c>
      <c r="BD9" s="126">
        <v>0.08</v>
      </c>
      <c r="BE9" s="126">
        <v>8.3299999999999999E-2</v>
      </c>
      <c r="BF9" s="85">
        <v>1</v>
      </c>
      <c r="BG9" s="85">
        <f>W9+Z9+AC9+AF9+AI9+AL9+AO9+AR9+AU9+AX9+BA9+BD9</f>
        <v>0.99630000000000007</v>
      </c>
      <c r="BH9" s="85">
        <f>X9+AA9+AD9+AG9+AJ9+AM9+AP9+AS9+AV9+AY9+BB9+BE9</f>
        <v>0.99630000000000019</v>
      </c>
      <c r="BI9" s="85">
        <f>+BH9*I9/100%</f>
        <v>0.19926000000000005</v>
      </c>
      <c r="BJ9" s="206" t="s">
        <v>721</v>
      </c>
      <c r="BK9" s="20" t="s">
        <v>600</v>
      </c>
      <c r="BL9" s="20" t="s">
        <v>641</v>
      </c>
      <c r="BM9" s="20" t="s">
        <v>718</v>
      </c>
      <c r="BN9" s="6" t="s">
        <v>829</v>
      </c>
    </row>
    <row r="10" spans="1:209" s="53" customFormat="1" ht="147" customHeight="1" x14ac:dyDescent="0.3">
      <c r="A10" s="204">
        <v>13</v>
      </c>
      <c r="B10" s="205" t="s">
        <v>47</v>
      </c>
      <c r="C10" s="21" t="s">
        <v>540</v>
      </c>
      <c r="D10" s="6" t="s">
        <v>101</v>
      </c>
      <c r="E10" s="6" t="s">
        <v>320</v>
      </c>
      <c r="F10" s="6" t="s">
        <v>321</v>
      </c>
      <c r="G10" s="6" t="s">
        <v>541</v>
      </c>
      <c r="H10" s="6" t="s">
        <v>332</v>
      </c>
      <c r="I10" s="13">
        <v>0.2</v>
      </c>
      <c r="J10" s="6" t="s">
        <v>323</v>
      </c>
      <c r="K10" s="6" t="s">
        <v>333</v>
      </c>
      <c r="L10" s="6" t="s">
        <v>334</v>
      </c>
      <c r="M10" s="6" t="s">
        <v>335</v>
      </c>
      <c r="N10" s="6">
        <v>4</v>
      </c>
      <c r="O10" s="6">
        <v>4</v>
      </c>
      <c r="P10" s="13">
        <v>1</v>
      </c>
      <c r="Q10" s="6" t="s">
        <v>44</v>
      </c>
      <c r="R10" s="6" t="s">
        <v>130</v>
      </c>
      <c r="S10" s="14">
        <v>44562</v>
      </c>
      <c r="T10" s="14">
        <v>44926</v>
      </c>
      <c r="U10" s="6" t="s">
        <v>326</v>
      </c>
      <c r="V10" s="13">
        <v>0</v>
      </c>
      <c r="W10" s="13">
        <v>0</v>
      </c>
      <c r="X10" s="13">
        <f>+W10/BF10</f>
        <v>0</v>
      </c>
      <c r="Y10" s="13">
        <v>0</v>
      </c>
      <c r="Z10" s="13">
        <v>0</v>
      </c>
      <c r="AA10" s="13">
        <f>+Z10/BF10</f>
        <v>0</v>
      </c>
      <c r="AB10" s="13">
        <v>0.25</v>
      </c>
      <c r="AC10" s="13">
        <v>0.25</v>
      </c>
      <c r="AD10" s="13">
        <f>+AC10/BF10</f>
        <v>0.25</v>
      </c>
      <c r="AE10" s="126">
        <v>0</v>
      </c>
      <c r="AF10" s="126">
        <v>0</v>
      </c>
      <c r="AG10" s="126">
        <f>+AF10/BC10</f>
        <v>0</v>
      </c>
      <c r="AH10" s="126">
        <v>0</v>
      </c>
      <c r="AI10" s="126">
        <v>0</v>
      </c>
      <c r="AJ10" s="126">
        <f>+AI10/BF10</f>
        <v>0</v>
      </c>
      <c r="AK10" s="126">
        <v>0.25</v>
      </c>
      <c r="AL10" s="126">
        <v>0.25</v>
      </c>
      <c r="AM10" s="126">
        <f>+AL10/BF10</f>
        <v>0.25</v>
      </c>
      <c r="AN10" s="126">
        <v>0</v>
      </c>
      <c r="AO10" s="126">
        <v>0</v>
      </c>
      <c r="AP10" s="126">
        <v>0</v>
      </c>
      <c r="AQ10" s="126">
        <v>0</v>
      </c>
      <c r="AR10" s="126">
        <v>0</v>
      </c>
      <c r="AS10" s="126">
        <v>0</v>
      </c>
      <c r="AT10" s="126">
        <v>0.25</v>
      </c>
      <c r="AU10" s="126">
        <v>0.25</v>
      </c>
      <c r="AV10" s="126">
        <v>0.25</v>
      </c>
      <c r="AW10" s="126">
        <v>0</v>
      </c>
      <c r="AX10" s="126">
        <v>0</v>
      </c>
      <c r="AY10" s="126">
        <v>0</v>
      </c>
      <c r="AZ10" s="126">
        <v>0</v>
      </c>
      <c r="BA10" s="126">
        <v>0</v>
      </c>
      <c r="BB10" s="126">
        <v>0</v>
      </c>
      <c r="BC10" s="126">
        <v>0.25</v>
      </c>
      <c r="BD10" s="126">
        <v>0.25</v>
      </c>
      <c r="BE10" s="126">
        <v>0.25</v>
      </c>
      <c r="BF10" s="85">
        <v>1</v>
      </c>
      <c r="BG10" s="85">
        <f>AC10+AL10+AU10+BD10</f>
        <v>1</v>
      </c>
      <c r="BH10" s="85">
        <f>AD10+AM10+AV10+BE10</f>
        <v>1</v>
      </c>
      <c r="BI10" s="85">
        <f>+BH10*I10/100%</f>
        <v>0.2</v>
      </c>
      <c r="BJ10" s="6" t="s">
        <v>336</v>
      </c>
      <c r="BK10" s="20" t="s">
        <v>601</v>
      </c>
      <c r="BL10" s="20" t="s">
        <v>642</v>
      </c>
      <c r="BM10" s="20" t="s">
        <v>719</v>
      </c>
      <c r="BN10" s="20" t="s">
        <v>601</v>
      </c>
    </row>
    <row r="11" spans="1:209" s="53" customFormat="1" ht="387" customHeight="1" x14ac:dyDescent="0.3">
      <c r="A11" s="204">
        <v>14</v>
      </c>
      <c r="B11" s="205" t="s">
        <v>47</v>
      </c>
      <c r="C11" s="21" t="s">
        <v>540</v>
      </c>
      <c r="D11" s="6" t="s">
        <v>101</v>
      </c>
      <c r="E11" s="6" t="s">
        <v>320</v>
      </c>
      <c r="F11" s="6" t="s">
        <v>321</v>
      </c>
      <c r="G11" s="6" t="s">
        <v>541</v>
      </c>
      <c r="H11" s="6" t="s">
        <v>337</v>
      </c>
      <c r="I11" s="13">
        <v>0.2</v>
      </c>
      <c r="J11" s="6" t="s">
        <v>126</v>
      </c>
      <c r="K11" s="6" t="s">
        <v>328</v>
      </c>
      <c r="L11" s="6" t="s">
        <v>338</v>
      </c>
      <c r="M11" s="6" t="s">
        <v>553</v>
      </c>
      <c r="N11" s="6">
        <v>150</v>
      </c>
      <c r="O11" s="6">
        <v>150</v>
      </c>
      <c r="P11" s="13">
        <v>1</v>
      </c>
      <c r="Q11" s="6" t="s">
        <v>44</v>
      </c>
      <c r="R11" s="6" t="s">
        <v>331</v>
      </c>
      <c r="S11" s="14">
        <v>44562</v>
      </c>
      <c r="T11" s="14">
        <v>44926</v>
      </c>
      <c r="U11" s="6" t="s">
        <v>326</v>
      </c>
      <c r="V11" s="13">
        <v>8.3299999999999999E-2</v>
      </c>
      <c r="W11" s="13">
        <v>8.3299999999999999E-2</v>
      </c>
      <c r="X11" s="13">
        <v>8.3299999999999999E-2</v>
      </c>
      <c r="Y11" s="13">
        <v>8.3299999999999999E-2</v>
      </c>
      <c r="Z11" s="13">
        <v>8.3299999999999999E-2</v>
      </c>
      <c r="AA11" s="13">
        <v>8.3299999999999999E-2</v>
      </c>
      <c r="AB11" s="13">
        <v>8.3299999999999999E-2</v>
      </c>
      <c r="AC11" s="13">
        <v>8.3299999999999999E-2</v>
      </c>
      <c r="AD11" s="13">
        <v>8.3299999999999999E-2</v>
      </c>
      <c r="AE11" s="13">
        <v>8.3299999999999999E-2</v>
      </c>
      <c r="AF11" s="13">
        <v>8.3299999999999999E-2</v>
      </c>
      <c r="AG11" s="13">
        <v>8.3299999999999999E-2</v>
      </c>
      <c r="AH11" s="13">
        <v>8.3299999999999999E-2</v>
      </c>
      <c r="AI11" s="13">
        <v>8.3299999999999999E-2</v>
      </c>
      <c r="AJ11" s="126">
        <v>8.3299999999999999E-2</v>
      </c>
      <c r="AK11" s="13">
        <v>8.3299999999999999E-2</v>
      </c>
      <c r="AL11" s="13">
        <v>8.3299999999999999E-2</v>
      </c>
      <c r="AM11" s="126">
        <v>8.3299999999999999E-2</v>
      </c>
      <c r="AN11" s="13">
        <v>8.3299999999999999E-2</v>
      </c>
      <c r="AO11" s="13">
        <v>8.3299999999999999E-2</v>
      </c>
      <c r="AP11" s="13">
        <v>8.3299999999999999E-2</v>
      </c>
      <c r="AQ11" s="13">
        <v>8.3299999999999999E-2</v>
      </c>
      <c r="AR11" s="13">
        <v>8.3299999999999999E-2</v>
      </c>
      <c r="AS11" s="13">
        <v>8.3299999999999999E-2</v>
      </c>
      <c r="AT11" s="13">
        <v>8.3299999999999999E-2</v>
      </c>
      <c r="AU11" s="13">
        <v>8.3299999999999999E-2</v>
      </c>
      <c r="AV11" s="13">
        <v>8.3299999999999999E-2</v>
      </c>
      <c r="AW11" s="13">
        <v>8.3299999999999999E-2</v>
      </c>
      <c r="AX11" s="126">
        <v>8.3299999999999999E-2</v>
      </c>
      <c r="AY11" s="13">
        <v>8.3299999999999999E-2</v>
      </c>
      <c r="AZ11" s="126">
        <v>8.3299999999999999E-2</v>
      </c>
      <c r="BA11" s="126">
        <v>8.3299999999999999E-2</v>
      </c>
      <c r="BB11" s="13">
        <v>8.3299999999999999E-2</v>
      </c>
      <c r="BC11" s="126">
        <v>8.3299999999999999E-2</v>
      </c>
      <c r="BD11" s="126">
        <v>8.3299999999999999E-2</v>
      </c>
      <c r="BE11" s="13">
        <v>8.3299999999999999E-2</v>
      </c>
      <c r="BF11" s="85">
        <f>SUM(BC11,AZ11,AW11,AT11,AQ11,AN11,AK11,AH11,AE11,AB11,V11,Y11)</f>
        <v>0.99960000000000016</v>
      </c>
      <c r="BG11" s="85">
        <f>SUM(W11,Z11,AC11,AF11,AI11,AL11,AO11,AR11,AU11,AX11,BA11,BD11)</f>
        <v>0.99960000000000016</v>
      </c>
      <c r="BH11" s="85">
        <v>1</v>
      </c>
      <c r="BI11" s="85">
        <f>+BH11*I11/100%</f>
        <v>0.2</v>
      </c>
      <c r="BJ11" s="191" t="s">
        <v>722</v>
      </c>
      <c r="BK11" s="20" t="s">
        <v>602</v>
      </c>
      <c r="BL11" s="207" t="s">
        <v>723</v>
      </c>
      <c r="BM11" s="20" t="s">
        <v>725</v>
      </c>
      <c r="BN11" s="20" t="s">
        <v>837</v>
      </c>
    </row>
    <row r="12" spans="1:209" s="53" customFormat="1" ht="343.5" customHeight="1" x14ac:dyDescent="0.25">
      <c r="A12" s="204">
        <v>15</v>
      </c>
      <c r="B12" s="208" t="s">
        <v>47</v>
      </c>
      <c r="C12" s="21" t="s">
        <v>540</v>
      </c>
      <c r="D12" s="6" t="s">
        <v>101</v>
      </c>
      <c r="E12" s="6" t="s">
        <v>320</v>
      </c>
      <c r="F12" s="6" t="s">
        <v>339</v>
      </c>
      <c r="G12" s="6" t="s">
        <v>541</v>
      </c>
      <c r="H12" s="6" t="s">
        <v>340</v>
      </c>
      <c r="I12" s="13">
        <v>0.2</v>
      </c>
      <c r="J12" s="6" t="s">
        <v>126</v>
      </c>
      <c r="K12" s="6" t="s">
        <v>328</v>
      </c>
      <c r="L12" s="6" t="s">
        <v>341</v>
      </c>
      <c r="M12" s="6" t="s">
        <v>342</v>
      </c>
      <c r="N12" s="6">
        <v>40</v>
      </c>
      <c r="O12" s="6">
        <v>40</v>
      </c>
      <c r="P12" s="13">
        <v>1</v>
      </c>
      <c r="Q12" s="6" t="s">
        <v>44</v>
      </c>
      <c r="R12" s="6" t="s">
        <v>331</v>
      </c>
      <c r="S12" s="14">
        <v>44562</v>
      </c>
      <c r="T12" s="14">
        <v>44926</v>
      </c>
      <c r="U12" s="6" t="s">
        <v>326</v>
      </c>
      <c r="V12" s="13">
        <v>8.3299999999999999E-2</v>
      </c>
      <c r="W12" s="13">
        <v>8.3299999999999999E-2</v>
      </c>
      <c r="X12" s="13">
        <f>+W12/BF12</f>
        <v>8.3299999999999999E-2</v>
      </c>
      <c r="Y12" s="13">
        <v>8.3299999999999999E-2</v>
      </c>
      <c r="Z12" s="13">
        <v>8.3299999999999999E-2</v>
      </c>
      <c r="AA12" s="13">
        <f>+Z12/BF12</f>
        <v>8.3299999999999999E-2</v>
      </c>
      <c r="AB12" s="13">
        <v>8.3299999999999999E-2</v>
      </c>
      <c r="AC12" s="13">
        <v>8.3299999999999999E-2</v>
      </c>
      <c r="AD12" s="13">
        <f>+AC12/BF12</f>
        <v>8.3299999999999999E-2</v>
      </c>
      <c r="AE12" s="13">
        <v>8.3299999999999999E-2</v>
      </c>
      <c r="AF12" s="13">
        <v>8.3299999999999999E-2</v>
      </c>
      <c r="AG12" s="13">
        <v>8.3299999999999999E-2</v>
      </c>
      <c r="AH12" s="13">
        <v>8.3299999999999999E-2</v>
      </c>
      <c r="AI12" s="13">
        <v>8.3299999999999999E-2</v>
      </c>
      <c r="AJ12" s="126">
        <f>+AI12/BF12</f>
        <v>8.3299999999999999E-2</v>
      </c>
      <c r="AK12" s="13">
        <v>8.3299999999999999E-2</v>
      </c>
      <c r="AL12" s="13">
        <v>8.3299999999999999E-2</v>
      </c>
      <c r="AM12" s="126">
        <f>+AL12/BF12</f>
        <v>8.3299999999999999E-2</v>
      </c>
      <c r="AN12" s="13">
        <v>8.3299999999999999E-2</v>
      </c>
      <c r="AO12" s="13">
        <v>8.3299999999999999E-2</v>
      </c>
      <c r="AP12" s="13">
        <v>8.3299999999999999E-2</v>
      </c>
      <c r="AQ12" s="13">
        <v>8.3299999999999999E-2</v>
      </c>
      <c r="AR12" s="13">
        <v>8.3299999999999999E-2</v>
      </c>
      <c r="AS12" s="13">
        <v>8.3299999999999999E-2</v>
      </c>
      <c r="AT12" s="13">
        <v>8.3299999999999999E-2</v>
      </c>
      <c r="AU12" s="13">
        <v>8.3299999999999999E-2</v>
      </c>
      <c r="AV12" s="13">
        <v>8.3299999999999999E-2</v>
      </c>
      <c r="AW12" s="126">
        <v>0.08</v>
      </c>
      <c r="AX12" s="126">
        <v>0.08</v>
      </c>
      <c r="AY12" s="126">
        <v>0.08</v>
      </c>
      <c r="AZ12" s="126">
        <v>0.08</v>
      </c>
      <c r="BA12" s="126">
        <v>0.08</v>
      </c>
      <c r="BB12" s="126">
        <v>0.08</v>
      </c>
      <c r="BC12" s="126">
        <v>0.08</v>
      </c>
      <c r="BD12" s="126">
        <v>0.08</v>
      </c>
      <c r="BE12" s="126">
        <v>0.08</v>
      </c>
      <c r="BF12" s="85">
        <v>1</v>
      </c>
      <c r="BG12" s="85">
        <v>1</v>
      </c>
      <c r="BH12" s="85">
        <v>1</v>
      </c>
      <c r="BI12" s="85">
        <f>+BH12*I12/100%</f>
        <v>0.2</v>
      </c>
      <c r="BJ12" s="191" t="s">
        <v>343</v>
      </c>
      <c r="BK12" s="20" t="s">
        <v>603</v>
      </c>
      <c r="BL12" s="20" t="s">
        <v>643</v>
      </c>
      <c r="BM12" s="20" t="s">
        <v>720</v>
      </c>
      <c r="BN12" s="20" t="s">
        <v>838</v>
      </c>
    </row>
    <row r="13" spans="1:209" s="209" customFormat="1" ht="42" customHeight="1" thickBot="1" x14ac:dyDescent="0.3">
      <c r="B13" s="41" t="s">
        <v>99</v>
      </c>
      <c r="C13" s="42"/>
      <c r="D13" s="43"/>
      <c r="E13" s="43"/>
      <c r="F13" s="43"/>
      <c r="G13" s="43"/>
      <c r="H13" s="44"/>
      <c r="I13" s="3">
        <f>I8+I9+I10+I11+I12</f>
        <v>1</v>
      </c>
      <c r="J13" s="43"/>
      <c r="K13" s="43"/>
      <c r="L13" s="43"/>
      <c r="M13" s="43"/>
      <c r="N13" s="43"/>
      <c r="O13" s="43"/>
      <c r="P13" s="43"/>
      <c r="Q13" s="43"/>
      <c r="R13" s="43"/>
      <c r="S13" s="43"/>
      <c r="T13" s="43"/>
      <c r="U13" s="43"/>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3">
        <f>SUM(BI8:BI12)</f>
        <v>0.99926000000000004</v>
      </c>
      <c r="BJ13" s="210"/>
      <c r="BK13" s="210"/>
      <c r="BL13" s="210"/>
      <c r="BM13" s="211"/>
      <c r="BN13" s="211"/>
    </row>
    <row r="14" spans="1:209" x14ac:dyDescent="0.3">
      <c r="V14" s="213"/>
      <c r="W14" s="213"/>
      <c r="X14" s="213"/>
      <c r="Y14" s="213"/>
      <c r="Z14" s="213"/>
      <c r="AA14" s="213"/>
      <c r="AB14" s="213"/>
      <c r="AC14" s="213"/>
      <c r="AD14" s="213"/>
      <c r="AE14" s="213"/>
      <c r="AF14" s="213"/>
      <c r="AG14" s="213"/>
      <c r="AH14" s="213"/>
      <c r="AI14" s="213"/>
      <c r="AJ14" s="213"/>
      <c r="AK14" s="213"/>
      <c r="AL14" s="213"/>
      <c r="AM14" s="213"/>
      <c r="AN14" s="213"/>
      <c r="AO14" s="213"/>
      <c r="AP14" s="213"/>
      <c r="AQ14" s="213"/>
      <c r="AR14" s="213"/>
      <c r="AS14" s="213"/>
      <c r="AT14" s="213"/>
      <c r="AU14" s="213"/>
      <c r="AV14" s="213"/>
      <c r="AW14" s="213"/>
      <c r="AX14" s="213"/>
      <c r="AY14" s="213"/>
      <c r="AZ14" s="213"/>
      <c r="BA14" s="213"/>
      <c r="BB14" s="213"/>
      <c r="BC14" s="213"/>
      <c r="BD14" s="213"/>
      <c r="BE14" s="213"/>
      <c r="BF14" s="213"/>
      <c r="BG14" s="213"/>
      <c r="BH14" s="213"/>
      <c r="BI14" s="213"/>
    </row>
    <row r="88" spans="4:4" x14ac:dyDescent="0.3">
      <c r="D88" s="197" t="s">
        <v>116</v>
      </c>
    </row>
  </sheetData>
  <sheetProtection selectLockedCells="1"/>
  <autoFilter ref="A6:HA7" xr:uid="{00000000-0009-0000-0000-000001000000}">
    <filterColumn colId="21" showButton="0"/>
    <filterColumn colId="22" showButton="0"/>
    <filterColumn colId="24" showButton="0"/>
    <filterColumn colId="25" showButton="0"/>
    <filterColumn colId="27" showButton="0"/>
    <filterColumn colId="28" showButton="0"/>
    <filterColumn colId="30" showButton="0"/>
    <filterColumn colId="31" showButton="0"/>
    <filterColumn colId="33" showButton="0"/>
    <filterColumn colId="34" showButton="0"/>
    <filterColumn colId="36" showButton="0"/>
    <filterColumn colId="37" showButton="0"/>
    <filterColumn colId="39" showButton="0"/>
    <filterColumn colId="40" showButton="0"/>
    <filterColumn colId="42" showButton="0"/>
    <filterColumn colId="43" showButton="0"/>
    <filterColumn colId="45" showButton="0"/>
    <filterColumn colId="46" showButton="0"/>
    <filterColumn colId="48" showButton="0"/>
    <filterColumn colId="49" showButton="0"/>
    <filterColumn colId="51" showButton="0"/>
    <filterColumn colId="52" showButton="0"/>
    <filterColumn colId="54" showButton="0"/>
    <filterColumn colId="55" showButton="0"/>
    <filterColumn colId="57" showButton="0"/>
    <filterColumn colId="58" showButton="0"/>
    <filterColumn colId="61" showButton="0"/>
    <filterColumn colId="62" showButton="0"/>
    <filterColumn colId="63" showButton="0"/>
  </autoFilter>
  <mergeCells count="42">
    <mergeCell ref="B4:BM4"/>
    <mergeCell ref="B1:B3"/>
    <mergeCell ref="C1:BI3"/>
    <mergeCell ref="BJ1:BM1"/>
    <mergeCell ref="BJ2:BM2"/>
    <mergeCell ref="BJ3:BM3"/>
    <mergeCell ref="BJ6:BM6"/>
    <mergeCell ref="B5:U5"/>
    <mergeCell ref="V5:BM5"/>
    <mergeCell ref="V6:X6"/>
    <mergeCell ref="Y6:AA6"/>
    <mergeCell ref="AB6:AD6"/>
    <mergeCell ref="AE6:AG6"/>
    <mergeCell ref="AH6:AJ6"/>
    <mergeCell ref="AK6:AM6"/>
    <mergeCell ref="AN6:AP6"/>
    <mergeCell ref="AQ6:AS6"/>
    <mergeCell ref="AT6:AV6"/>
    <mergeCell ref="AW6:AY6"/>
    <mergeCell ref="AZ6:BB6"/>
    <mergeCell ref="BC6:BE6"/>
    <mergeCell ref="BF6:BH6"/>
    <mergeCell ref="M6:M7"/>
    <mergeCell ref="B6:B7"/>
    <mergeCell ref="C6:C7"/>
    <mergeCell ref="D6:D7"/>
    <mergeCell ref="E6:E7"/>
    <mergeCell ref="F6:F7"/>
    <mergeCell ref="G6:G7"/>
    <mergeCell ref="H6:H7"/>
    <mergeCell ref="I6:I7"/>
    <mergeCell ref="J6:J7"/>
    <mergeCell ref="K6:K7"/>
    <mergeCell ref="L6:L7"/>
    <mergeCell ref="T6:T7"/>
    <mergeCell ref="U6:U7"/>
    <mergeCell ref="N6:N7"/>
    <mergeCell ref="O6:O7"/>
    <mergeCell ref="P6:P7"/>
    <mergeCell ref="Q6:Q7"/>
    <mergeCell ref="R6:R7"/>
    <mergeCell ref="S6:S7"/>
  </mergeCells>
  <dataValidations count="2">
    <dataValidation type="list" allowBlank="1" showInputMessage="1" showErrorMessage="1" sqref="R13" xr:uid="{00000000-0002-0000-0100-000000000000}">
      <formula1>"MENSUAL,TRIMESTRAL,SEMESTRAL,ANUAL"</formula1>
    </dataValidation>
    <dataValidation type="list" allowBlank="1" showInputMessage="1" showErrorMessage="1" sqref="J13" xr:uid="{00000000-0002-0000-0100-000001000000}">
      <formula1>"EFICACIA,EFICIENCIA,EFECTIVIDAD"</formula1>
    </dataValidation>
  </dataValidations>
  <pageMargins left="0.70866141732283472" right="0.70866141732283472" top="0.74803149606299213" bottom="0.74803149606299213" header="0.31496062992125984" footer="0.31496062992125984"/>
  <pageSetup paperSize="14" scale="25"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'\\10.216.160.201\planeacion\Oficial\7 Plan de accion CVP\[COMUNICACIONES.xlsx]Listas '!#REF!</xm:f>
          </x14:formula1>
          <xm:sqref>D13 U13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HA84"/>
  <sheetViews>
    <sheetView topLeftCell="H4" zoomScale="60" zoomScaleNormal="60" workbookViewId="0">
      <selection activeCell="H8" sqref="H8"/>
    </sheetView>
  </sheetViews>
  <sheetFormatPr baseColWidth="10" defaultColWidth="11.453125" defaultRowHeight="14" outlineLevelCol="1" x14ac:dyDescent="0.3"/>
  <cols>
    <col min="1" max="1" width="0" style="197" hidden="1" customWidth="1"/>
    <col min="2" max="2" width="54.26953125" style="214" customWidth="1"/>
    <col min="3" max="3" width="47.7265625" style="214" customWidth="1"/>
    <col min="4" max="5" width="20" style="214" customWidth="1"/>
    <col min="6" max="6" width="43.1796875" style="214" customWidth="1"/>
    <col min="7" max="7" width="27.453125" style="214" customWidth="1"/>
    <col min="8" max="8" width="42" style="214" customWidth="1"/>
    <col min="9" max="9" width="18.7265625" style="214" customWidth="1"/>
    <col min="10" max="10" width="19.26953125" style="214" customWidth="1"/>
    <col min="11" max="11" width="22.1796875" style="214" customWidth="1"/>
    <col min="12" max="13" width="30.453125" style="214" customWidth="1"/>
    <col min="14" max="14" width="19" style="214" customWidth="1"/>
    <col min="15" max="15" width="21" style="214" customWidth="1"/>
    <col min="16" max="16" width="17" style="214" customWidth="1"/>
    <col min="17" max="17" width="12" style="214" customWidth="1"/>
    <col min="18" max="18" width="18.453125" style="214" customWidth="1"/>
    <col min="19" max="19" width="15.1796875" style="214" customWidth="1"/>
    <col min="20" max="20" width="13.453125" style="214" customWidth="1" outlineLevel="1"/>
    <col min="21" max="21" width="19.26953125" style="214" customWidth="1" outlineLevel="1"/>
    <col min="22" max="60" width="10.453125" style="214" customWidth="1" outlineLevel="1"/>
    <col min="61" max="61" width="18.7265625" style="214" customWidth="1" outlineLevel="1"/>
    <col min="62" max="62" width="90.54296875" style="217" customWidth="1"/>
    <col min="63" max="63" width="80.81640625" style="214" customWidth="1"/>
    <col min="64" max="64" width="114" style="214" customWidth="1"/>
    <col min="65" max="65" width="106.81640625" style="214" customWidth="1"/>
    <col min="66" max="69" width="87.453125" style="214" customWidth="1"/>
    <col min="70" max="70" width="65" style="197" customWidth="1"/>
    <col min="71" max="16384" width="11.453125" style="197"/>
  </cols>
  <sheetData>
    <row r="1" spans="1:209" ht="53.25" customHeight="1" x14ac:dyDescent="0.3">
      <c r="B1" s="299"/>
      <c r="C1" s="281" t="s">
        <v>0</v>
      </c>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282"/>
      <c r="AW1" s="282"/>
      <c r="AX1" s="282"/>
      <c r="AY1" s="282"/>
      <c r="AZ1" s="282"/>
      <c r="BA1" s="282"/>
      <c r="BB1" s="282"/>
      <c r="BC1" s="282"/>
      <c r="BD1" s="282"/>
      <c r="BE1" s="282"/>
      <c r="BF1" s="282"/>
      <c r="BG1" s="282"/>
      <c r="BH1" s="282"/>
      <c r="BI1" s="283"/>
      <c r="BJ1" s="281" t="s">
        <v>1</v>
      </c>
      <c r="BK1" s="282"/>
      <c r="BL1" s="282"/>
      <c r="BM1" s="302"/>
    </row>
    <row r="2" spans="1:209" ht="48" customHeight="1" x14ac:dyDescent="0.3">
      <c r="B2" s="300"/>
      <c r="C2" s="284"/>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c r="AX2" s="285"/>
      <c r="AY2" s="285"/>
      <c r="AZ2" s="285"/>
      <c r="BA2" s="285"/>
      <c r="BB2" s="285"/>
      <c r="BC2" s="285"/>
      <c r="BD2" s="285"/>
      <c r="BE2" s="285"/>
      <c r="BF2" s="285"/>
      <c r="BG2" s="285"/>
      <c r="BH2" s="285"/>
      <c r="BI2" s="286"/>
      <c r="BJ2" s="284" t="s">
        <v>2</v>
      </c>
      <c r="BK2" s="285"/>
      <c r="BL2" s="285"/>
      <c r="BM2" s="303"/>
    </row>
    <row r="3" spans="1:209" ht="53.25" customHeight="1" thickBot="1" x14ac:dyDescent="0.35">
      <c r="B3" s="301"/>
      <c r="C3" s="287"/>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9"/>
      <c r="BJ3" s="304" t="s">
        <v>3</v>
      </c>
      <c r="BK3" s="305"/>
      <c r="BL3" s="305"/>
      <c r="BM3" s="306"/>
    </row>
    <row r="4" spans="1:209" ht="39.75" customHeight="1" thickBot="1" x14ac:dyDescent="0.35">
      <c r="B4" s="275" t="s">
        <v>522</v>
      </c>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276"/>
      <c r="AZ4" s="276"/>
      <c r="BA4" s="276"/>
      <c r="BB4" s="276"/>
      <c r="BC4" s="276"/>
      <c r="BD4" s="276"/>
      <c r="BE4" s="276"/>
      <c r="BF4" s="276"/>
      <c r="BG4" s="276"/>
      <c r="BH4" s="276"/>
      <c r="BI4" s="276"/>
      <c r="BJ4" s="276"/>
      <c r="BK4" s="276"/>
      <c r="BL4" s="276"/>
      <c r="BM4" s="277"/>
    </row>
    <row r="5" spans="1:209" ht="48.75" customHeight="1" x14ac:dyDescent="0.3">
      <c r="B5" s="260" t="s">
        <v>5</v>
      </c>
      <c r="C5" s="261"/>
      <c r="D5" s="262"/>
      <c r="E5" s="262"/>
      <c r="F5" s="262"/>
      <c r="G5" s="262"/>
      <c r="H5" s="262"/>
      <c r="I5" s="262"/>
      <c r="J5" s="262"/>
      <c r="K5" s="262"/>
      <c r="L5" s="262"/>
      <c r="M5" s="262"/>
      <c r="N5" s="262"/>
      <c r="O5" s="262"/>
      <c r="P5" s="262"/>
      <c r="Q5" s="262"/>
      <c r="R5" s="262"/>
      <c r="S5" s="262"/>
      <c r="T5" s="262"/>
      <c r="U5" s="262"/>
      <c r="V5" s="263" t="s">
        <v>6</v>
      </c>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5"/>
      <c r="BN5" s="53"/>
    </row>
    <row r="6" spans="1:209" s="201" customFormat="1" ht="84.75" customHeight="1" x14ac:dyDescent="0.25">
      <c r="A6" s="198"/>
      <c r="B6" s="270" t="s">
        <v>7</v>
      </c>
      <c r="C6" s="270" t="s">
        <v>8</v>
      </c>
      <c r="D6" s="270" t="s">
        <v>9</v>
      </c>
      <c r="E6" s="270" t="s">
        <v>10</v>
      </c>
      <c r="F6" s="270" t="s">
        <v>11</v>
      </c>
      <c r="G6" s="270" t="s">
        <v>12</v>
      </c>
      <c r="H6" s="270" t="s">
        <v>13</v>
      </c>
      <c r="I6" s="270" t="s">
        <v>14</v>
      </c>
      <c r="J6" s="270" t="s">
        <v>15</v>
      </c>
      <c r="K6" s="270" t="s">
        <v>16</v>
      </c>
      <c r="L6" s="270" t="s">
        <v>17</v>
      </c>
      <c r="M6" s="270" t="s">
        <v>18</v>
      </c>
      <c r="N6" s="270" t="s">
        <v>19</v>
      </c>
      <c r="O6" s="270" t="s">
        <v>20</v>
      </c>
      <c r="P6" s="270" t="s">
        <v>21</v>
      </c>
      <c r="Q6" s="270" t="s">
        <v>22</v>
      </c>
      <c r="R6" s="270" t="s">
        <v>23</v>
      </c>
      <c r="S6" s="270" t="s">
        <v>24</v>
      </c>
      <c r="T6" s="270" t="s">
        <v>25</v>
      </c>
      <c r="U6" s="270" t="s">
        <v>26</v>
      </c>
      <c r="V6" s="272" t="s">
        <v>27</v>
      </c>
      <c r="W6" s="272"/>
      <c r="X6" s="272"/>
      <c r="Y6" s="272" t="s">
        <v>28</v>
      </c>
      <c r="Z6" s="272"/>
      <c r="AA6" s="272"/>
      <c r="AB6" s="274" t="s">
        <v>29</v>
      </c>
      <c r="AC6" s="272"/>
      <c r="AD6" s="272"/>
      <c r="AE6" s="272" t="s">
        <v>30</v>
      </c>
      <c r="AF6" s="272"/>
      <c r="AG6" s="272"/>
      <c r="AH6" s="272" t="s">
        <v>31</v>
      </c>
      <c r="AI6" s="272"/>
      <c r="AJ6" s="272"/>
      <c r="AK6" s="272" t="s">
        <v>32</v>
      </c>
      <c r="AL6" s="272"/>
      <c r="AM6" s="272"/>
      <c r="AN6" s="272" t="s">
        <v>33</v>
      </c>
      <c r="AO6" s="272"/>
      <c r="AP6" s="272"/>
      <c r="AQ6" s="272" t="s">
        <v>34</v>
      </c>
      <c r="AR6" s="272"/>
      <c r="AS6" s="272"/>
      <c r="AT6" s="272" t="s">
        <v>35</v>
      </c>
      <c r="AU6" s="272"/>
      <c r="AV6" s="272"/>
      <c r="AW6" s="272" t="s">
        <v>36</v>
      </c>
      <c r="AX6" s="272"/>
      <c r="AY6" s="272"/>
      <c r="AZ6" s="272" t="s">
        <v>37</v>
      </c>
      <c r="BA6" s="272"/>
      <c r="BB6" s="272"/>
      <c r="BC6" s="272" t="s">
        <v>38</v>
      </c>
      <c r="BD6" s="272"/>
      <c r="BE6" s="272"/>
      <c r="BF6" s="272" t="s">
        <v>39</v>
      </c>
      <c r="BG6" s="272"/>
      <c r="BH6" s="272"/>
      <c r="BI6" s="199" t="s">
        <v>40</v>
      </c>
      <c r="BJ6" s="272" t="s">
        <v>41</v>
      </c>
      <c r="BK6" s="272"/>
      <c r="BL6" s="272"/>
      <c r="BM6" s="27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200"/>
    </row>
    <row r="7" spans="1:209" s="202" customFormat="1" ht="37.5" customHeight="1" x14ac:dyDescent="0.25">
      <c r="B7" s="271"/>
      <c r="C7" s="271"/>
      <c r="D7" s="271"/>
      <c r="E7" s="271"/>
      <c r="F7" s="271"/>
      <c r="G7" s="271"/>
      <c r="H7" s="271"/>
      <c r="I7" s="271"/>
      <c r="J7" s="271"/>
      <c r="K7" s="271"/>
      <c r="L7" s="271"/>
      <c r="M7" s="271"/>
      <c r="N7" s="271"/>
      <c r="O7" s="271"/>
      <c r="P7" s="271"/>
      <c r="Q7" s="271"/>
      <c r="R7" s="271"/>
      <c r="S7" s="271"/>
      <c r="T7" s="271"/>
      <c r="U7" s="271"/>
      <c r="V7" s="199" t="s">
        <v>42</v>
      </c>
      <c r="W7" s="199" t="s">
        <v>43</v>
      </c>
      <c r="X7" s="199" t="s">
        <v>44</v>
      </c>
      <c r="Y7" s="199" t="s">
        <v>42</v>
      </c>
      <c r="Z7" s="199" t="s">
        <v>43</v>
      </c>
      <c r="AA7" s="199" t="s">
        <v>44</v>
      </c>
      <c r="AB7" s="199" t="s">
        <v>42</v>
      </c>
      <c r="AC7" s="199" t="s">
        <v>43</v>
      </c>
      <c r="AD7" s="199" t="s">
        <v>44</v>
      </c>
      <c r="AE7" s="199" t="s">
        <v>42</v>
      </c>
      <c r="AF7" s="199" t="s">
        <v>43</v>
      </c>
      <c r="AG7" s="199" t="s">
        <v>44</v>
      </c>
      <c r="AH7" s="199" t="s">
        <v>42</v>
      </c>
      <c r="AI7" s="199" t="s">
        <v>43</v>
      </c>
      <c r="AJ7" s="199" t="s">
        <v>44</v>
      </c>
      <c r="AK7" s="199" t="s">
        <v>42</v>
      </c>
      <c r="AL7" s="199" t="s">
        <v>43</v>
      </c>
      <c r="AM7" s="199" t="s">
        <v>44</v>
      </c>
      <c r="AN7" s="199" t="s">
        <v>42</v>
      </c>
      <c r="AO7" s="199" t="s">
        <v>43</v>
      </c>
      <c r="AP7" s="199" t="s">
        <v>44</v>
      </c>
      <c r="AQ7" s="199" t="s">
        <v>42</v>
      </c>
      <c r="AR7" s="199" t="s">
        <v>43</v>
      </c>
      <c r="AS7" s="199" t="s">
        <v>44</v>
      </c>
      <c r="AT7" s="199" t="s">
        <v>42</v>
      </c>
      <c r="AU7" s="199" t="s">
        <v>43</v>
      </c>
      <c r="AV7" s="199" t="s">
        <v>44</v>
      </c>
      <c r="AW7" s="199" t="s">
        <v>42</v>
      </c>
      <c r="AX7" s="199" t="s">
        <v>43</v>
      </c>
      <c r="AY7" s="199" t="s">
        <v>44</v>
      </c>
      <c r="AZ7" s="199" t="s">
        <v>42</v>
      </c>
      <c r="BA7" s="199" t="s">
        <v>43</v>
      </c>
      <c r="BB7" s="199" t="s">
        <v>44</v>
      </c>
      <c r="BC7" s="199" t="s">
        <v>42</v>
      </c>
      <c r="BD7" s="199" t="s">
        <v>43</v>
      </c>
      <c r="BE7" s="199" t="s">
        <v>44</v>
      </c>
      <c r="BF7" s="199" t="s">
        <v>42</v>
      </c>
      <c r="BG7" s="199" t="s">
        <v>43</v>
      </c>
      <c r="BH7" s="199" t="s">
        <v>44</v>
      </c>
      <c r="BI7" s="199" t="s">
        <v>44</v>
      </c>
      <c r="BJ7" s="199" t="s">
        <v>117</v>
      </c>
      <c r="BK7" s="199" t="s">
        <v>118</v>
      </c>
      <c r="BL7" s="199" t="s">
        <v>119</v>
      </c>
      <c r="BM7" s="203" t="s">
        <v>120</v>
      </c>
      <c r="BN7" s="199" t="s">
        <v>790</v>
      </c>
      <c r="BO7" s="203" t="s">
        <v>791</v>
      </c>
      <c r="BP7" s="199" t="s">
        <v>792</v>
      </c>
      <c r="BQ7" s="203" t="s">
        <v>793</v>
      </c>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row>
    <row r="8" spans="1:209" s="215" customFormat="1" ht="156.75" customHeight="1" x14ac:dyDescent="0.25">
      <c r="A8" s="204">
        <v>8</v>
      </c>
      <c r="B8" s="69" t="s">
        <v>47</v>
      </c>
      <c r="C8" s="21" t="s">
        <v>48</v>
      </c>
      <c r="D8" s="16" t="s">
        <v>556</v>
      </c>
      <c r="E8" s="6" t="s">
        <v>387</v>
      </c>
      <c r="F8" s="61" t="s">
        <v>388</v>
      </c>
      <c r="G8" s="61" t="s">
        <v>386</v>
      </c>
      <c r="H8" s="61" t="s">
        <v>389</v>
      </c>
      <c r="I8" s="62">
        <v>0.4</v>
      </c>
      <c r="J8" s="61" t="s">
        <v>53</v>
      </c>
      <c r="K8" s="16" t="s">
        <v>390</v>
      </c>
      <c r="L8" s="61" t="s">
        <v>391</v>
      </c>
      <c r="M8" s="16" t="s">
        <v>392</v>
      </c>
      <c r="N8" s="6">
        <f>24+17+18+4</f>
        <v>63</v>
      </c>
      <c r="O8" s="6">
        <v>63</v>
      </c>
      <c r="P8" s="13">
        <v>1</v>
      </c>
      <c r="Q8" s="6" t="s">
        <v>44</v>
      </c>
      <c r="R8" s="6" t="s">
        <v>59</v>
      </c>
      <c r="S8" s="14">
        <v>44562</v>
      </c>
      <c r="T8" s="14">
        <v>44926</v>
      </c>
      <c r="U8" s="6" t="s">
        <v>393</v>
      </c>
      <c r="V8" s="23">
        <v>8.33</v>
      </c>
      <c r="W8" s="23">
        <v>8.33</v>
      </c>
      <c r="X8" s="185">
        <v>8.3299999999999999E-2</v>
      </c>
      <c r="Y8" s="6">
        <v>8.33</v>
      </c>
      <c r="Z8" s="6">
        <v>8.33</v>
      </c>
      <c r="AA8" s="185">
        <v>8.3299999999999999E-2</v>
      </c>
      <c r="AB8" s="6">
        <v>8.33</v>
      </c>
      <c r="AC8" s="6">
        <v>8.33</v>
      </c>
      <c r="AD8" s="185">
        <v>8.3299999999999999E-2</v>
      </c>
      <c r="AE8" s="20">
        <v>8.33</v>
      </c>
      <c r="AF8" s="6">
        <v>8.33</v>
      </c>
      <c r="AG8" s="185">
        <v>8.3299999999999999E-2</v>
      </c>
      <c r="AH8" s="20">
        <v>8.33</v>
      </c>
      <c r="AI8" s="6">
        <v>8.33</v>
      </c>
      <c r="AJ8" s="185">
        <v>8.3299999999999999E-2</v>
      </c>
      <c r="AK8" s="20">
        <v>8.33</v>
      </c>
      <c r="AL8" s="6">
        <v>8.33</v>
      </c>
      <c r="AM8" s="185">
        <v>8.3299999999999999E-2</v>
      </c>
      <c r="AN8" s="20">
        <v>8.33</v>
      </c>
      <c r="AO8" s="6">
        <v>8.33</v>
      </c>
      <c r="AP8" s="185">
        <v>8.3299999999999999E-2</v>
      </c>
      <c r="AQ8" s="20">
        <v>8.33</v>
      </c>
      <c r="AR8" s="6">
        <v>8.33</v>
      </c>
      <c r="AS8" s="185">
        <v>8.3299999999999999E-2</v>
      </c>
      <c r="AT8" s="20">
        <v>8.33</v>
      </c>
      <c r="AU8" s="6">
        <v>8.33</v>
      </c>
      <c r="AV8" s="185">
        <v>8.3299999999999999E-2</v>
      </c>
      <c r="AW8" s="20">
        <v>8.33</v>
      </c>
      <c r="AX8" s="6">
        <v>8.33</v>
      </c>
      <c r="AY8" s="185">
        <v>8.3299999999999999E-2</v>
      </c>
      <c r="AZ8" s="20">
        <v>8.33</v>
      </c>
      <c r="BA8" s="6">
        <v>8.33</v>
      </c>
      <c r="BB8" s="185">
        <v>8.3299999999999999E-2</v>
      </c>
      <c r="BC8" s="20">
        <v>8.33</v>
      </c>
      <c r="BD8" s="6">
        <v>8.33</v>
      </c>
      <c r="BE8" s="185">
        <v>8.3299999999999999E-2</v>
      </c>
      <c r="BF8" s="17">
        <f t="shared" ref="BF8:BF10" si="0">SUM(V8,Y8,AB8,AE8,AH8,AK8,AN8,AQ8,AT8,AW8,AZ8,BC8)</f>
        <v>99.96</v>
      </c>
      <c r="BG8" s="152">
        <f>SUM(X8+AA8+AD8+AG8+AJ8+AM8+AP8+AS8+AV8+AY8+BB8+BE8)</f>
        <v>0.99960000000000016</v>
      </c>
      <c r="BH8" s="152">
        <v>1</v>
      </c>
      <c r="BI8" s="175">
        <f>I8*BH8/100%</f>
        <v>0.4</v>
      </c>
      <c r="BJ8" s="6" t="s">
        <v>394</v>
      </c>
      <c r="BK8" s="20" t="s">
        <v>599</v>
      </c>
      <c r="BL8" s="20" t="s">
        <v>695</v>
      </c>
      <c r="BM8" s="20" t="s">
        <v>726</v>
      </c>
      <c r="BN8" s="20" t="s">
        <v>695</v>
      </c>
      <c r="BO8" s="20" t="s">
        <v>726</v>
      </c>
      <c r="BP8" s="20" t="s">
        <v>695</v>
      </c>
      <c r="BQ8" s="20" t="s">
        <v>726</v>
      </c>
      <c r="BR8" s="250" t="s">
        <v>839</v>
      </c>
    </row>
    <row r="9" spans="1:209" s="215" customFormat="1" ht="246" customHeight="1" x14ac:dyDescent="0.25">
      <c r="A9" s="204">
        <v>9</v>
      </c>
      <c r="B9" s="69" t="s">
        <v>47</v>
      </c>
      <c r="C9" s="21" t="s">
        <v>48</v>
      </c>
      <c r="D9" s="16" t="s">
        <v>386</v>
      </c>
      <c r="E9" s="6" t="s">
        <v>387</v>
      </c>
      <c r="F9" s="61" t="s">
        <v>388</v>
      </c>
      <c r="G9" s="61" t="s">
        <v>386</v>
      </c>
      <c r="H9" s="61" t="s">
        <v>395</v>
      </c>
      <c r="I9" s="62">
        <v>0.3</v>
      </c>
      <c r="J9" s="61" t="s">
        <v>53</v>
      </c>
      <c r="K9" s="16" t="s">
        <v>396</v>
      </c>
      <c r="L9" s="23" t="s">
        <v>397</v>
      </c>
      <c r="M9" s="16" t="s">
        <v>398</v>
      </c>
      <c r="N9" s="6">
        <f>49-5</f>
        <v>44</v>
      </c>
      <c r="O9" s="6">
        <v>44</v>
      </c>
      <c r="P9" s="13">
        <v>1</v>
      </c>
      <c r="Q9" s="6" t="s">
        <v>44</v>
      </c>
      <c r="R9" s="6" t="s">
        <v>59</v>
      </c>
      <c r="S9" s="14">
        <v>44562</v>
      </c>
      <c r="T9" s="14">
        <v>44926</v>
      </c>
      <c r="U9" s="6" t="s">
        <v>393</v>
      </c>
      <c r="V9" s="23">
        <v>8.33</v>
      </c>
      <c r="W9" s="23">
        <v>8.33</v>
      </c>
      <c r="X9" s="185">
        <v>8.3299999999999999E-2</v>
      </c>
      <c r="Y9" s="6">
        <v>8.33</v>
      </c>
      <c r="Z9" s="23">
        <v>8.33</v>
      </c>
      <c r="AA9" s="185">
        <v>8.3299999999999999E-2</v>
      </c>
      <c r="AB9" s="6">
        <v>8.33</v>
      </c>
      <c r="AC9" s="23">
        <v>8.33</v>
      </c>
      <c r="AD9" s="185">
        <v>8.3299999999999999E-2</v>
      </c>
      <c r="AE9" s="20">
        <v>8.33</v>
      </c>
      <c r="AF9" s="23">
        <v>8.33</v>
      </c>
      <c r="AG9" s="185">
        <v>8.3299999999999999E-2</v>
      </c>
      <c r="AH9" s="20">
        <v>8.33</v>
      </c>
      <c r="AI9" s="23">
        <v>8.33</v>
      </c>
      <c r="AJ9" s="185">
        <v>8.3299999999999999E-2</v>
      </c>
      <c r="AK9" s="20">
        <v>8.33</v>
      </c>
      <c r="AL9" s="23">
        <v>8.33</v>
      </c>
      <c r="AM9" s="185">
        <v>8.3299999999999999E-2</v>
      </c>
      <c r="AN9" s="20">
        <v>8.33</v>
      </c>
      <c r="AO9" s="20">
        <v>8.33</v>
      </c>
      <c r="AP9" s="67">
        <f>+AO9/$BF$9</f>
        <v>8.3333333333333343E-2</v>
      </c>
      <c r="AQ9" s="20">
        <v>8.33</v>
      </c>
      <c r="AR9" s="20">
        <v>8.33</v>
      </c>
      <c r="AS9" s="67">
        <f>+AR9/$BF$9</f>
        <v>8.3333333333333343E-2</v>
      </c>
      <c r="AT9" s="20">
        <v>8.33</v>
      </c>
      <c r="AU9" s="20">
        <v>8.33</v>
      </c>
      <c r="AV9" s="67">
        <f>+AU9/$BF$9</f>
        <v>8.3333333333333343E-2</v>
      </c>
      <c r="AW9" s="20">
        <v>8.33</v>
      </c>
      <c r="AX9" s="20">
        <v>8.33</v>
      </c>
      <c r="AY9" s="67">
        <f>+AX9/$BF$9</f>
        <v>8.3333333333333343E-2</v>
      </c>
      <c r="AZ9" s="20">
        <v>8.33</v>
      </c>
      <c r="BA9" s="20">
        <v>8.33</v>
      </c>
      <c r="BB9" s="67">
        <f>+BA9/$BF$9</f>
        <v>8.3333333333333343E-2</v>
      </c>
      <c r="BC9" s="20">
        <v>8.33</v>
      </c>
      <c r="BD9" s="20">
        <v>8.33</v>
      </c>
      <c r="BE9" s="67">
        <f>+BD9/$BF$9</f>
        <v>8.3333333333333343E-2</v>
      </c>
      <c r="BF9" s="17">
        <f t="shared" si="0"/>
        <v>99.96</v>
      </c>
      <c r="BG9" s="152">
        <f>SUM(X9+AA9+AD9+AG9+AJ9+AM9+AP9+AS9+AV9+AY9+BB9+BE9)</f>
        <v>0.99980000000000013</v>
      </c>
      <c r="BH9" s="152">
        <v>1</v>
      </c>
      <c r="BI9" s="175">
        <f>I9*BH9/100%</f>
        <v>0.3</v>
      </c>
      <c r="BJ9" s="6" t="s">
        <v>727</v>
      </c>
      <c r="BK9" s="20" t="s">
        <v>597</v>
      </c>
      <c r="BL9" s="20" t="s">
        <v>690</v>
      </c>
      <c r="BM9" s="20" t="s">
        <v>728</v>
      </c>
      <c r="BN9" s="20" t="s">
        <v>690</v>
      </c>
      <c r="BO9" s="20" t="s">
        <v>728</v>
      </c>
      <c r="BP9" s="20" t="s">
        <v>690</v>
      </c>
      <c r="BQ9" s="20" t="s">
        <v>728</v>
      </c>
      <c r="BR9" s="23" t="s">
        <v>840</v>
      </c>
    </row>
    <row r="10" spans="1:209" s="215" customFormat="1" ht="154" x14ac:dyDescent="0.25">
      <c r="A10" s="204">
        <v>10</v>
      </c>
      <c r="B10" s="69" t="s">
        <v>47</v>
      </c>
      <c r="C10" s="21" t="s">
        <v>48</v>
      </c>
      <c r="D10" s="16" t="s">
        <v>386</v>
      </c>
      <c r="E10" s="6" t="s">
        <v>387</v>
      </c>
      <c r="F10" s="61" t="s">
        <v>388</v>
      </c>
      <c r="G10" s="61" t="s">
        <v>386</v>
      </c>
      <c r="H10" s="61" t="s">
        <v>399</v>
      </c>
      <c r="I10" s="62">
        <v>0.3</v>
      </c>
      <c r="J10" s="61" t="s">
        <v>53</v>
      </c>
      <c r="K10" s="16" t="s">
        <v>400</v>
      </c>
      <c r="L10" s="61" t="s">
        <v>401</v>
      </c>
      <c r="M10" s="16" t="s">
        <v>402</v>
      </c>
      <c r="N10" s="6">
        <v>1</v>
      </c>
      <c r="O10" s="6">
        <v>1</v>
      </c>
      <c r="P10" s="13">
        <v>1</v>
      </c>
      <c r="Q10" s="6" t="s">
        <v>44</v>
      </c>
      <c r="R10" s="6" t="s">
        <v>403</v>
      </c>
      <c r="S10" s="14">
        <v>44562</v>
      </c>
      <c r="T10" s="14">
        <v>44926</v>
      </c>
      <c r="U10" s="6" t="s">
        <v>393</v>
      </c>
      <c r="V10" s="23">
        <v>0</v>
      </c>
      <c r="W10" s="23">
        <v>0</v>
      </c>
      <c r="X10" s="63">
        <f>+W10/BF10</f>
        <v>0</v>
      </c>
      <c r="Y10" s="6">
        <v>0</v>
      </c>
      <c r="Z10" s="6">
        <v>0</v>
      </c>
      <c r="AA10" s="70">
        <v>0</v>
      </c>
      <c r="AB10" s="6">
        <v>0</v>
      </c>
      <c r="AC10" s="6">
        <v>0</v>
      </c>
      <c r="AD10" s="70">
        <v>0</v>
      </c>
      <c r="AE10" s="20">
        <v>0</v>
      </c>
      <c r="AF10" s="20">
        <v>0</v>
      </c>
      <c r="AG10" s="67">
        <f>+AF10/BF10</f>
        <v>0</v>
      </c>
      <c r="AH10" s="20">
        <v>0</v>
      </c>
      <c r="AI10" s="20">
        <v>0</v>
      </c>
      <c r="AJ10" s="67">
        <f>+AI10/BF10</f>
        <v>0</v>
      </c>
      <c r="AK10" s="20">
        <v>50</v>
      </c>
      <c r="AL10" s="20">
        <v>50</v>
      </c>
      <c r="AM10" s="67">
        <v>0.5</v>
      </c>
      <c r="AN10" s="20">
        <v>0</v>
      </c>
      <c r="AO10" s="20">
        <v>0</v>
      </c>
      <c r="AP10" s="122">
        <v>0</v>
      </c>
      <c r="AQ10" s="20">
        <v>0</v>
      </c>
      <c r="AR10" s="20">
        <v>0</v>
      </c>
      <c r="AS10" s="122">
        <v>0</v>
      </c>
      <c r="AT10" s="20">
        <v>0</v>
      </c>
      <c r="AU10" s="20">
        <v>0</v>
      </c>
      <c r="AV10" s="122">
        <v>0</v>
      </c>
      <c r="AW10" s="20">
        <v>0</v>
      </c>
      <c r="AX10" s="20">
        <v>0</v>
      </c>
      <c r="AY10" s="122">
        <v>0</v>
      </c>
      <c r="AZ10" s="20">
        <v>0</v>
      </c>
      <c r="BA10" s="20">
        <v>0</v>
      </c>
      <c r="BB10" s="122">
        <v>0</v>
      </c>
      <c r="BC10" s="20">
        <v>50</v>
      </c>
      <c r="BD10" s="20">
        <v>50</v>
      </c>
      <c r="BE10" s="122">
        <v>0.5</v>
      </c>
      <c r="BF10" s="17">
        <f t="shared" si="0"/>
        <v>100</v>
      </c>
      <c r="BG10" s="152">
        <f>SUM(X10+AA10+AD10+AG10+AJ10+AM10+AP10+AS10+AV10+AY10+BB10+BE10)</f>
        <v>1</v>
      </c>
      <c r="BH10" s="152">
        <v>1</v>
      </c>
      <c r="BI10" s="175">
        <f>I10*BH10/100%</f>
        <v>0.3</v>
      </c>
      <c r="BJ10" s="6" t="s">
        <v>404</v>
      </c>
      <c r="BK10" s="20" t="s">
        <v>598</v>
      </c>
      <c r="BL10" s="20" t="s">
        <v>694</v>
      </c>
      <c r="BM10" s="20" t="s">
        <v>729</v>
      </c>
      <c r="BN10" s="20" t="s">
        <v>794</v>
      </c>
      <c r="BO10" s="20" t="s">
        <v>795</v>
      </c>
      <c r="BP10" s="20" t="s">
        <v>796</v>
      </c>
      <c r="BQ10" s="20" t="s">
        <v>797</v>
      </c>
      <c r="BR10" s="23" t="s">
        <v>841</v>
      </c>
    </row>
    <row r="11" spans="1:209" s="209" customFormat="1" ht="42" customHeight="1" thickBot="1" x14ac:dyDescent="0.3">
      <c r="B11" s="57" t="s">
        <v>99</v>
      </c>
      <c r="C11" s="42"/>
      <c r="D11" s="43"/>
      <c r="E11" s="43"/>
      <c r="F11" s="43"/>
      <c r="G11" s="43"/>
      <c r="H11" s="43"/>
      <c r="I11" s="3">
        <f>SUM(I8:I10)</f>
        <v>1</v>
      </c>
      <c r="J11" s="43"/>
      <c r="K11" s="43"/>
      <c r="L11" s="43"/>
      <c r="M11" s="43"/>
      <c r="N11" s="43"/>
      <c r="O11" s="43"/>
      <c r="P11" s="43"/>
      <c r="Q11" s="43"/>
      <c r="R11" s="43"/>
      <c r="S11" s="43"/>
      <c r="T11" s="43"/>
      <c r="U11" s="43"/>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74">
        <f>SUM(BI8:BI10)</f>
        <v>1</v>
      </c>
      <c r="BJ11" s="43"/>
      <c r="BK11" s="210"/>
      <c r="BL11" s="210" t="s">
        <v>691</v>
      </c>
      <c r="BM11" s="216"/>
      <c r="BN11" s="210" t="s">
        <v>691</v>
      </c>
      <c r="BO11" s="216"/>
      <c r="BP11" s="210" t="s">
        <v>691</v>
      </c>
      <c r="BQ11" s="216"/>
    </row>
    <row r="13" spans="1:209" x14ac:dyDescent="0.3">
      <c r="BL13" s="214" t="s">
        <v>692</v>
      </c>
      <c r="BN13" s="214" t="s">
        <v>692</v>
      </c>
      <c r="BP13" s="214" t="s">
        <v>692</v>
      </c>
    </row>
    <row r="15" spans="1:209" x14ac:dyDescent="0.3">
      <c r="BL15" s="214" t="s">
        <v>693</v>
      </c>
      <c r="BN15" s="214" t="s">
        <v>693</v>
      </c>
      <c r="BP15" s="214" t="s">
        <v>693</v>
      </c>
    </row>
    <row r="84" spans="4:4" x14ac:dyDescent="0.3">
      <c r="D84" s="214" t="s">
        <v>116</v>
      </c>
    </row>
  </sheetData>
  <mergeCells count="42">
    <mergeCell ref="B4:BM4"/>
    <mergeCell ref="B1:B3"/>
    <mergeCell ref="C1:BI3"/>
    <mergeCell ref="BJ1:BM1"/>
    <mergeCell ref="BJ2:BM2"/>
    <mergeCell ref="BJ3:BM3"/>
    <mergeCell ref="BJ6:BM6"/>
    <mergeCell ref="B5:U5"/>
    <mergeCell ref="V5:BM5"/>
    <mergeCell ref="V6:X6"/>
    <mergeCell ref="Y6:AA6"/>
    <mergeCell ref="AB6:AD6"/>
    <mergeCell ref="AE6:AG6"/>
    <mergeCell ref="AH6:AJ6"/>
    <mergeCell ref="AK6:AM6"/>
    <mergeCell ref="AN6:AP6"/>
    <mergeCell ref="AQ6:AS6"/>
    <mergeCell ref="AT6:AV6"/>
    <mergeCell ref="AW6:AY6"/>
    <mergeCell ref="AZ6:BB6"/>
    <mergeCell ref="BC6:BE6"/>
    <mergeCell ref="BF6:BH6"/>
    <mergeCell ref="M6:M7"/>
    <mergeCell ref="B6:B7"/>
    <mergeCell ref="C6:C7"/>
    <mergeCell ref="D6:D7"/>
    <mergeCell ref="E6:E7"/>
    <mergeCell ref="F6:F7"/>
    <mergeCell ref="G6:G7"/>
    <mergeCell ref="H6:H7"/>
    <mergeCell ref="I6:I7"/>
    <mergeCell ref="J6:J7"/>
    <mergeCell ref="K6:K7"/>
    <mergeCell ref="L6:L7"/>
    <mergeCell ref="T6:T7"/>
    <mergeCell ref="U6:U7"/>
    <mergeCell ref="N6:N7"/>
    <mergeCell ref="O6:O7"/>
    <mergeCell ref="P6:P7"/>
    <mergeCell ref="Q6:Q7"/>
    <mergeCell ref="R6:R7"/>
    <mergeCell ref="S6:S7"/>
  </mergeCells>
  <dataValidations count="2">
    <dataValidation type="list" allowBlank="1" showInputMessage="1" showErrorMessage="1" sqref="J11" xr:uid="{00000000-0002-0000-0200-000000000000}">
      <formula1>"EFICACIA,EFICIENCIA,EFECTIVIDAD"</formula1>
    </dataValidation>
    <dataValidation type="list" allowBlank="1" showInputMessage="1" showErrorMessage="1" sqref="R11" xr:uid="{00000000-0002-0000-0200-000001000000}">
      <formula1>"MENSUAL,TRIMESTRAL,SEMESTRAL,ANUAL"</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'\\10.216.160.201\planeacion\Oficial\7 Plan de accion CVP\[DAÑO ANTIJURIDICO.xlsx]Listas '!#REF!</xm:f>
          </x14:formula1>
          <xm:sqref>E8:E10 B8:C10 D11 U11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HA95"/>
  <sheetViews>
    <sheetView topLeftCell="B12" zoomScale="60" zoomScaleNormal="60" workbookViewId="0">
      <selection activeCell="N8" sqref="N8:O13"/>
    </sheetView>
  </sheetViews>
  <sheetFormatPr baseColWidth="10" defaultColWidth="11.453125" defaultRowHeight="12.5" outlineLevelCol="1" x14ac:dyDescent="0.25"/>
  <cols>
    <col min="1" max="1" width="0" style="28" hidden="1" customWidth="1"/>
    <col min="2" max="2" width="43.26953125" style="28" customWidth="1"/>
    <col min="3" max="3" width="32.26953125" style="28" customWidth="1"/>
    <col min="4" max="5" width="20" style="28" customWidth="1"/>
    <col min="6" max="7" width="27.54296875" style="28" customWidth="1"/>
    <col min="8" max="8" width="25.1796875" style="28" customWidth="1"/>
    <col min="9" max="9" width="18.7265625" style="28" customWidth="1"/>
    <col min="10" max="10" width="19.26953125" style="28" customWidth="1"/>
    <col min="11" max="11" width="22.1796875" style="28" customWidth="1"/>
    <col min="12" max="13" width="30.54296875" style="28" customWidth="1"/>
    <col min="14" max="14" width="19" style="28" customWidth="1"/>
    <col min="15" max="15" width="21" style="28" customWidth="1"/>
    <col min="16" max="16" width="17" style="28" hidden="1" customWidth="1"/>
    <col min="17" max="17" width="12" style="28" hidden="1" customWidth="1"/>
    <col min="18" max="18" width="18.453125" style="28" hidden="1" customWidth="1"/>
    <col min="19" max="19" width="15.1796875" style="28" hidden="1" customWidth="1"/>
    <col min="20" max="20" width="13.54296875" style="28" hidden="1" customWidth="1" outlineLevel="1"/>
    <col min="21" max="21" width="19.26953125" style="28" hidden="1" customWidth="1" outlineLevel="1"/>
    <col min="22" max="60" width="8.26953125" style="28" customWidth="1" outlineLevel="1"/>
    <col min="61" max="61" width="25.54296875" style="28" customWidth="1" outlineLevel="1"/>
    <col min="62" max="62" width="74.54296875" style="28" customWidth="1"/>
    <col min="63" max="63" width="28.81640625" style="28" customWidth="1"/>
    <col min="64" max="64" width="38.81640625" style="28" customWidth="1"/>
    <col min="65" max="65" width="28.81640625" style="28" customWidth="1"/>
    <col min="66" max="66" width="75" style="28" customWidth="1"/>
    <col min="67" max="70" width="11.453125" style="28" customWidth="1"/>
    <col min="71" max="16384" width="11.453125" style="28"/>
  </cols>
  <sheetData>
    <row r="1" spans="1:209" ht="53.25" customHeight="1" x14ac:dyDescent="0.25">
      <c r="B1" s="309"/>
      <c r="C1" s="312" t="s">
        <v>0</v>
      </c>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3"/>
      <c r="AP1" s="313"/>
      <c r="AQ1" s="313"/>
      <c r="AR1" s="313"/>
      <c r="AS1" s="313"/>
      <c r="AT1" s="313"/>
      <c r="AU1" s="313"/>
      <c r="AV1" s="313"/>
      <c r="AW1" s="313"/>
      <c r="AX1" s="313"/>
      <c r="AY1" s="313"/>
      <c r="AZ1" s="313"/>
      <c r="BA1" s="313"/>
      <c r="BB1" s="313"/>
      <c r="BC1" s="313"/>
      <c r="BD1" s="313"/>
      <c r="BE1" s="313"/>
      <c r="BF1" s="313"/>
      <c r="BG1" s="313"/>
      <c r="BH1" s="313"/>
      <c r="BI1" s="314"/>
      <c r="BJ1" s="321" t="s">
        <v>1</v>
      </c>
      <c r="BK1" s="322"/>
      <c r="BL1" s="322"/>
      <c r="BM1" s="323"/>
    </row>
    <row r="2" spans="1:209" ht="48" customHeight="1" x14ac:dyDescent="0.25">
      <c r="B2" s="310"/>
      <c r="C2" s="315"/>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316"/>
      <c r="BD2" s="316"/>
      <c r="BE2" s="316"/>
      <c r="BF2" s="316"/>
      <c r="BG2" s="316"/>
      <c r="BH2" s="316"/>
      <c r="BI2" s="317"/>
      <c r="BJ2" s="324" t="s">
        <v>2</v>
      </c>
      <c r="BK2" s="325"/>
      <c r="BL2" s="325"/>
      <c r="BM2" s="326"/>
    </row>
    <row r="3" spans="1:209" ht="12.75" customHeight="1" thickBot="1" x14ac:dyDescent="0.3">
      <c r="B3" s="311"/>
      <c r="C3" s="318"/>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319"/>
      <c r="AO3" s="319"/>
      <c r="AP3" s="319"/>
      <c r="AQ3" s="319"/>
      <c r="AR3" s="319"/>
      <c r="AS3" s="319"/>
      <c r="AT3" s="319"/>
      <c r="AU3" s="319"/>
      <c r="AV3" s="319"/>
      <c r="AW3" s="319"/>
      <c r="AX3" s="319"/>
      <c r="AY3" s="319"/>
      <c r="AZ3" s="319"/>
      <c r="BA3" s="319"/>
      <c r="BB3" s="319"/>
      <c r="BC3" s="319"/>
      <c r="BD3" s="319"/>
      <c r="BE3" s="319"/>
      <c r="BF3" s="319"/>
      <c r="BG3" s="319"/>
      <c r="BH3" s="319"/>
      <c r="BI3" s="320"/>
      <c r="BJ3" s="327" t="s">
        <v>3</v>
      </c>
      <c r="BK3" s="328"/>
      <c r="BL3" s="328"/>
      <c r="BM3" s="329"/>
    </row>
    <row r="4" spans="1:209" ht="43.5" customHeight="1" thickBot="1" x14ac:dyDescent="0.3">
      <c r="B4" s="256" t="s">
        <v>225</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8"/>
    </row>
    <row r="5" spans="1:209" ht="48.75" customHeight="1" x14ac:dyDescent="0.25">
      <c r="B5" s="260" t="s">
        <v>5</v>
      </c>
      <c r="C5" s="262"/>
      <c r="D5" s="262"/>
      <c r="E5" s="262"/>
      <c r="F5" s="262"/>
      <c r="G5" s="262"/>
      <c r="H5" s="262"/>
      <c r="I5" s="262"/>
      <c r="J5" s="262"/>
      <c r="K5" s="262"/>
      <c r="L5" s="262"/>
      <c r="M5" s="262"/>
      <c r="N5" s="262"/>
      <c r="O5" s="262"/>
      <c r="P5" s="262"/>
      <c r="Q5" s="262"/>
      <c r="R5" s="262"/>
      <c r="S5" s="262"/>
      <c r="T5" s="262"/>
      <c r="U5" s="308"/>
      <c r="V5" s="260" t="s">
        <v>6</v>
      </c>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2"/>
      <c r="BA5" s="262"/>
      <c r="BB5" s="262"/>
      <c r="BC5" s="262"/>
      <c r="BD5" s="262"/>
      <c r="BE5" s="262"/>
      <c r="BF5" s="262"/>
      <c r="BG5" s="262"/>
      <c r="BH5" s="262"/>
      <c r="BI5" s="262"/>
      <c r="BJ5" s="262"/>
      <c r="BK5" s="262"/>
      <c r="BL5" s="262"/>
      <c r="BM5" s="308"/>
      <c r="BN5" s="29"/>
    </row>
    <row r="6" spans="1:209" s="33" customFormat="1" ht="84.75" customHeight="1" x14ac:dyDescent="0.25">
      <c r="A6" s="30"/>
      <c r="B6" s="254" t="s">
        <v>7</v>
      </c>
      <c r="C6" s="254" t="s">
        <v>8</v>
      </c>
      <c r="D6" s="254" t="s">
        <v>9</v>
      </c>
      <c r="E6" s="254" t="s">
        <v>10</v>
      </c>
      <c r="F6" s="254" t="s">
        <v>11</v>
      </c>
      <c r="G6" s="254" t="s">
        <v>12</v>
      </c>
      <c r="H6" s="254" t="s">
        <v>13</v>
      </c>
      <c r="I6" s="254" t="s">
        <v>14</v>
      </c>
      <c r="J6" s="254" t="s">
        <v>15</v>
      </c>
      <c r="K6" s="254" t="s">
        <v>16</v>
      </c>
      <c r="L6" s="254" t="s">
        <v>17</v>
      </c>
      <c r="M6" s="254" t="s">
        <v>18</v>
      </c>
      <c r="N6" s="254" t="s">
        <v>19</v>
      </c>
      <c r="O6" s="254" t="s">
        <v>20</v>
      </c>
      <c r="P6" s="254" t="s">
        <v>21</v>
      </c>
      <c r="Q6" s="254" t="s">
        <v>22</v>
      </c>
      <c r="R6" s="254" t="s">
        <v>23</v>
      </c>
      <c r="S6" s="254" t="s">
        <v>24</v>
      </c>
      <c r="T6" s="254" t="s">
        <v>25</v>
      </c>
      <c r="U6" s="254" t="s">
        <v>26</v>
      </c>
      <c r="V6" s="253" t="s">
        <v>27</v>
      </c>
      <c r="W6" s="253"/>
      <c r="X6" s="253"/>
      <c r="Y6" s="253" t="s">
        <v>28</v>
      </c>
      <c r="Z6" s="253"/>
      <c r="AA6" s="253"/>
      <c r="AB6" s="266" t="s">
        <v>29</v>
      </c>
      <c r="AC6" s="253"/>
      <c r="AD6" s="253"/>
      <c r="AE6" s="253" t="s">
        <v>30</v>
      </c>
      <c r="AF6" s="253"/>
      <c r="AG6" s="253"/>
      <c r="AH6" s="253" t="s">
        <v>31</v>
      </c>
      <c r="AI6" s="253"/>
      <c r="AJ6" s="253"/>
      <c r="AK6" s="253" t="s">
        <v>32</v>
      </c>
      <c r="AL6" s="253"/>
      <c r="AM6" s="253"/>
      <c r="AN6" s="253" t="s">
        <v>33</v>
      </c>
      <c r="AO6" s="253"/>
      <c r="AP6" s="253"/>
      <c r="AQ6" s="253" t="s">
        <v>34</v>
      </c>
      <c r="AR6" s="253"/>
      <c r="AS6" s="253"/>
      <c r="AT6" s="253" t="s">
        <v>35</v>
      </c>
      <c r="AU6" s="253"/>
      <c r="AV6" s="253"/>
      <c r="AW6" s="253" t="s">
        <v>36</v>
      </c>
      <c r="AX6" s="253"/>
      <c r="AY6" s="253"/>
      <c r="AZ6" s="253" t="s">
        <v>37</v>
      </c>
      <c r="BA6" s="253"/>
      <c r="BB6" s="253"/>
      <c r="BC6" s="253" t="s">
        <v>38</v>
      </c>
      <c r="BD6" s="253"/>
      <c r="BE6" s="253"/>
      <c r="BF6" s="253" t="s">
        <v>39</v>
      </c>
      <c r="BG6" s="253"/>
      <c r="BH6" s="253"/>
      <c r="BI6" s="19" t="s">
        <v>40</v>
      </c>
      <c r="BJ6" s="253" t="s">
        <v>41</v>
      </c>
      <c r="BK6" s="253"/>
      <c r="BL6" s="253"/>
      <c r="BM6" s="259"/>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2"/>
    </row>
    <row r="7" spans="1:209" s="31" customFormat="1" ht="36" customHeight="1" thickBot="1" x14ac:dyDescent="0.3">
      <c r="B7" s="307"/>
      <c r="C7" s="307"/>
      <c r="D7" s="307"/>
      <c r="E7" s="307"/>
      <c r="F7" s="307"/>
      <c r="G7" s="307"/>
      <c r="H7" s="307"/>
      <c r="I7" s="307"/>
      <c r="J7" s="307"/>
      <c r="K7" s="307"/>
      <c r="L7" s="307"/>
      <c r="M7" s="307"/>
      <c r="N7" s="307"/>
      <c r="O7" s="307"/>
      <c r="P7" s="307"/>
      <c r="Q7" s="307"/>
      <c r="R7" s="307"/>
      <c r="S7" s="307"/>
      <c r="T7" s="307"/>
      <c r="U7" s="307"/>
      <c r="V7" s="73" t="s">
        <v>42</v>
      </c>
      <c r="W7" s="58" t="s">
        <v>43</v>
      </c>
      <c r="X7" s="58" t="s">
        <v>44</v>
      </c>
      <c r="Y7" s="58" t="s">
        <v>42</v>
      </c>
      <c r="Z7" s="58" t="s">
        <v>43</v>
      </c>
      <c r="AA7" s="58" t="s">
        <v>44</v>
      </c>
      <c r="AB7" s="58" t="s">
        <v>42</v>
      </c>
      <c r="AC7" s="58" t="s">
        <v>43</v>
      </c>
      <c r="AD7" s="58" t="s">
        <v>44</v>
      </c>
      <c r="AE7" s="58" t="s">
        <v>42</v>
      </c>
      <c r="AF7" s="58" t="s">
        <v>43</v>
      </c>
      <c r="AG7" s="58" t="s">
        <v>44</v>
      </c>
      <c r="AH7" s="58" t="s">
        <v>42</v>
      </c>
      <c r="AI7" s="58" t="s">
        <v>43</v>
      </c>
      <c r="AJ7" s="58" t="s">
        <v>44</v>
      </c>
      <c r="AK7" s="58" t="s">
        <v>42</v>
      </c>
      <c r="AL7" s="58" t="s">
        <v>43</v>
      </c>
      <c r="AM7" s="58" t="s">
        <v>44</v>
      </c>
      <c r="AN7" s="58" t="s">
        <v>42</v>
      </c>
      <c r="AO7" s="58" t="s">
        <v>43</v>
      </c>
      <c r="AP7" s="58" t="s">
        <v>44</v>
      </c>
      <c r="AQ7" s="58" t="s">
        <v>42</v>
      </c>
      <c r="AR7" s="58" t="s">
        <v>43</v>
      </c>
      <c r="AS7" s="58" t="s">
        <v>44</v>
      </c>
      <c r="AT7" s="58" t="s">
        <v>42</v>
      </c>
      <c r="AU7" s="58" t="s">
        <v>43</v>
      </c>
      <c r="AV7" s="58" t="s">
        <v>44</v>
      </c>
      <c r="AW7" s="58" t="s">
        <v>42</v>
      </c>
      <c r="AX7" s="58" t="s">
        <v>43</v>
      </c>
      <c r="AY7" s="58" t="s">
        <v>44</v>
      </c>
      <c r="AZ7" s="58" t="s">
        <v>42</v>
      </c>
      <c r="BA7" s="58" t="s">
        <v>43</v>
      </c>
      <c r="BB7" s="58" t="s">
        <v>44</v>
      </c>
      <c r="BC7" s="58" t="s">
        <v>42</v>
      </c>
      <c r="BD7" s="58" t="s">
        <v>43</v>
      </c>
      <c r="BE7" s="58" t="s">
        <v>44</v>
      </c>
      <c r="BF7" s="58" t="s">
        <v>42</v>
      </c>
      <c r="BG7" s="58" t="s">
        <v>43</v>
      </c>
      <c r="BH7" s="58" t="s">
        <v>44</v>
      </c>
      <c r="BI7" s="58" t="s">
        <v>44</v>
      </c>
      <c r="BJ7" s="19" t="s">
        <v>117</v>
      </c>
      <c r="BK7" s="19" t="s">
        <v>118</v>
      </c>
      <c r="BL7" s="19" t="s">
        <v>119</v>
      </c>
      <c r="BM7" s="54" t="s">
        <v>120</v>
      </c>
    </row>
    <row r="8" spans="1:209" s="56" customFormat="1" ht="174.75" customHeight="1" x14ac:dyDescent="0.25">
      <c r="A8" s="55">
        <v>16</v>
      </c>
      <c r="B8" s="71" t="s">
        <v>47</v>
      </c>
      <c r="C8" s="75" t="s">
        <v>529</v>
      </c>
      <c r="D8" s="76" t="s">
        <v>111</v>
      </c>
      <c r="E8" s="76" t="s">
        <v>227</v>
      </c>
      <c r="F8" s="76" t="s">
        <v>263</v>
      </c>
      <c r="G8" s="76" t="s">
        <v>264</v>
      </c>
      <c r="H8" s="72" t="s">
        <v>265</v>
      </c>
      <c r="I8" s="77">
        <v>0.35</v>
      </c>
      <c r="J8" s="6" t="s">
        <v>73</v>
      </c>
      <c r="K8" s="16" t="s">
        <v>266</v>
      </c>
      <c r="L8" s="16" t="s">
        <v>267</v>
      </c>
      <c r="M8" s="16" t="s">
        <v>268</v>
      </c>
      <c r="N8" s="16">
        <v>12</v>
      </c>
      <c r="O8" s="16">
        <v>12</v>
      </c>
      <c r="P8" s="13">
        <v>1</v>
      </c>
      <c r="Q8" s="16" t="s">
        <v>44</v>
      </c>
      <c r="R8" s="16" t="s">
        <v>55</v>
      </c>
      <c r="S8" s="14">
        <v>44562</v>
      </c>
      <c r="T8" s="14">
        <v>44926</v>
      </c>
      <c r="U8" s="16" t="s">
        <v>234</v>
      </c>
      <c r="V8" s="6">
        <v>0</v>
      </c>
      <c r="W8" s="6">
        <v>0</v>
      </c>
      <c r="X8" s="6">
        <f t="shared" ref="X8:X13" si="0">W8/$BF$8</f>
        <v>0</v>
      </c>
      <c r="Y8" s="6">
        <v>0</v>
      </c>
      <c r="Z8" s="6">
        <v>0</v>
      </c>
      <c r="AA8" s="6">
        <f t="shared" ref="AA8:AA13" si="1">Z8/$BF$8</f>
        <v>0</v>
      </c>
      <c r="AB8" s="6">
        <v>10</v>
      </c>
      <c r="AC8" s="6">
        <v>10</v>
      </c>
      <c r="AD8" s="154">
        <f t="shared" ref="AD8:AD13" si="2">AC8/$BF$8</f>
        <v>0.1</v>
      </c>
      <c r="AE8" s="20">
        <v>0</v>
      </c>
      <c r="AF8" s="20">
        <v>0</v>
      </c>
      <c r="AG8" s="154">
        <f t="shared" ref="AG8:AG13" si="3">AF8/$BF$8</f>
        <v>0</v>
      </c>
      <c r="AH8" s="20">
        <v>0</v>
      </c>
      <c r="AI8" s="20">
        <v>0</v>
      </c>
      <c r="AJ8" s="154">
        <f t="shared" ref="AJ8:AJ13" si="4">AI8/$BF$8</f>
        <v>0</v>
      </c>
      <c r="AK8" s="20">
        <v>30</v>
      </c>
      <c r="AL8" s="20">
        <v>30</v>
      </c>
      <c r="AM8" s="154">
        <f t="shared" ref="AM8:AM13" si="5">AL8/$BF$8</f>
        <v>0.3</v>
      </c>
      <c r="AN8" s="20">
        <v>0</v>
      </c>
      <c r="AO8" s="20">
        <v>0</v>
      </c>
      <c r="AP8" s="154">
        <f t="shared" ref="AP8:AP13" si="6">AO8/$BF$8</f>
        <v>0</v>
      </c>
      <c r="AQ8" s="20">
        <v>0</v>
      </c>
      <c r="AR8" s="20">
        <v>0</v>
      </c>
      <c r="AS8" s="154">
        <f t="shared" ref="AS8:AS13" si="7">AR8/$BF$8</f>
        <v>0</v>
      </c>
      <c r="AT8" s="20">
        <v>30</v>
      </c>
      <c r="AU8" s="20">
        <v>30</v>
      </c>
      <c r="AV8" s="154">
        <f t="shared" ref="AV8:AV13" si="8">AU8/$BF$8</f>
        <v>0.3</v>
      </c>
      <c r="AW8" s="20">
        <v>0</v>
      </c>
      <c r="AX8" s="20">
        <v>0</v>
      </c>
      <c r="AY8" s="154">
        <f t="shared" ref="AY8" si="9">AX8/$BF$8</f>
        <v>0</v>
      </c>
      <c r="AZ8" s="20">
        <v>0</v>
      </c>
      <c r="BA8" s="20">
        <v>0</v>
      </c>
      <c r="BB8" s="154">
        <f t="shared" ref="BB8" si="10">BA8/$BF$8</f>
        <v>0</v>
      </c>
      <c r="BC8" s="20">
        <v>30</v>
      </c>
      <c r="BD8" s="20">
        <v>30</v>
      </c>
      <c r="BE8" s="154">
        <f t="shared" ref="BE8" si="11">BD8/$BF$8</f>
        <v>0.3</v>
      </c>
      <c r="BF8" s="17">
        <f t="shared" ref="BF8:BG13" si="12">SUM(V8,Y8,AB8,AE8,AH8,AK8,AN8,AQ8,AT8,AW8,AZ8,BC8)</f>
        <v>100</v>
      </c>
      <c r="BG8" s="17">
        <f t="shared" si="12"/>
        <v>100</v>
      </c>
      <c r="BH8" s="109">
        <f t="shared" ref="BH8:BH13" si="13">+BG8/BF8</f>
        <v>1</v>
      </c>
      <c r="BI8" s="109">
        <v>0.35</v>
      </c>
      <c r="BJ8" s="110" t="s">
        <v>269</v>
      </c>
      <c r="BK8" s="124" t="s">
        <v>620</v>
      </c>
      <c r="BL8" s="124" t="s">
        <v>658</v>
      </c>
      <c r="BM8" s="218" t="s">
        <v>730</v>
      </c>
      <c r="BN8" s="218" t="s">
        <v>730</v>
      </c>
    </row>
    <row r="9" spans="1:209" s="56" customFormat="1" ht="175" x14ac:dyDescent="0.25">
      <c r="A9" s="55">
        <v>17</v>
      </c>
      <c r="B9" s="71" t="s">
        <v>47</v>
      </c>
      <c r="C9" s="75" t="s">
        <v>529</v>
      </c>
      <c r="D9" s="76" t="s">
        <v>111</v>
      </c>
      <c r="E9" s="76" t="s">
        <v>227</v>
      </c>
      <c r="F9" s="76" t="s">
        <v>263</v>
      </c>
      <c r="G9" s="76" t="s">
        <v>264</v>
      </c>
      <c r="H9" s="51" t="s">
        <v>270</v>
      </c>
      <c r="I9" s="77">
        <v>0.1</v>
      </c>
      <c r="J9" s="6" t="s">
        <v>73</v>
      </c>
      <c r="K9" s="16" t="s">
        <v>271</v>
      </c>
      <c r="L9" s="16" t="s">
        <v>272</v>
      </c>
      <c r="M9" s="16" t="s">
        <v>273</v>
      </c>
      <c r="N9" s="16">
        <v>12</v>
      </c>
      <c r="O9" s="16">
        <v>12</v>
      </c>
      <c r="P9" s="13">
        <v>1</v>
      </c>
      <c r="Q9" s="16" t="s">
        <v>44</v>
      </c>
      <c r="R9" s="16" t="s">
        <v>55</v>
      </c>
      <c r="S9" s="14">
        <v>44562</v>
      </c>
      <c r="T9" s="14">
        <v>44926</v>
      </c>
      <c r="U9" s="16" t="s">
        <v>234</v>
      </c>
      <c r="V9" s="6">
        <v>0</v>
      </c>
      <c r="W9" s="6">
        <v>0</v>
      </c>
      <c r="X9" s="6">
        <f t="shared" si="0"/>
        <v>0</v>
      </c>
      <c r="Y9" s="6">
        <v>0</v>
      </c>
      <c r="Z9" s="6">
        <v>0</v>
      </c>
      <c r="AA9" s="6">
        <f t="shared" si="1"/>
        <v>0</v>
      </c>
      <c r="AB9" s="6">
        <v>10</v>
      </c>
      <c r="AC9" s="6">
        <v>10</v>
      </c>
      <c r="AD9" s="154">
        <f t="shared" si="2"/>
        <v>0.1</v>
      </c>
      <c r="AE9" s="20">
        <v>0</v>
      </c>
      <c r="AF9" s="20">
        <v>0</v>
      </c>
      <c r="AG9" s="154">
        <f t="shared" si="3"/>
        <v>0</v>
      </c>
      <c r="AH9" s="20">
        <v>0</v>
      </c>
      <c r="AI9" s="20">
        <v>0</v>
      </c>
      <c r="AJ9" s="154">
        <f t="shared" si="4"/>
        <v>0</v>
      </c>
      <c r="AK9" s="20">
        <v>30</v>
      </c>
      <c r="AL9" s="20">
        <v>30</v>
      </c>
      <c r="AM9" s="154">
        <f t="shared" si="5"/>
        <v>0.3</v>
      </c>
      <c r="AN9" s="20">
        <v>0</v>
      </c>
      <c r="AO9" s="20">
        <v>0</v>
      </c>
      <c r="AP9" s="154">
        <f t="shared" si="6"/>
        <v>0</v>
      </c>
      <c r="AQ9" s="20">
        <v>0</v>
      </c>
      <c r="AR9" s="20">
        <v>0</v>
      </c>
      <c r="AS9" s="154">
        <f t="shared" si="7"/>
        <v>0</v>
      </c>
      <c r="AT9" s="20">
        <v>30</v>
      </c>
      <c r="AU9" s="20">
        <v>30</v>
      </c>
      <c r="AV9" s="154">
        <f t="shared" si="8"/>
        <v>0.3</v>
      </c>
      <c r="AW9" s="20">
        <v>0</v>
      </c>
      <c r="AX9" s="20">
        <v>0</v>
      </c>
      <c r="AY9" s="154">
        <f t="shared" ref="AY9:AY13" si="14">AX9/$BF$8</f>
        <v>0</v>
      </c>
      <c r="AZ9" s="20">
        <v>0</v>
      </c>
      <c r="BA9" s="20">
        <v>0</v>
      </c>
      <c r="BB9" s="154">
        <f t="shared" ref="BB9:BB13" si="15">BA9/$BF$8</f>
        <v>0</v>
      </c>
      <c r="BC9" s="20">
        <v>30</v>
      </c>
      <c r="BD9" s="20">
        <v>30</v>
      </c>
      <c r="BE9" s="154">
        <f t="shared" ref="BE9:BE13" si="16">BD9/$BF$8</f>
        <v>0.3</v>
      </c>
      <c r="BF9" s="17">
        <f t="shared" si="12"/>
        <v>100</v>
      </c>
      <c r="BG9" s="17">
        <f t="shared" si="12"/>
        <v>100</v>
      </c>
      <c r="BH9" s="109">
        <f t="shared" si="13"/>
        <v>1</v>
      </c>
      <c r="BI9" s="109">
        <f t="shared" ref="BI9:BI13" si="17">+BH9*I9*100%</f>
        <v>0.1</v>
      </c>
      <c r="BJ9" s="110" t="s">
        <v>274</v>
      </c>
      <c r="BK9" s="117" t="s">
        <v>621</v>
      </c>
      <c r="BL9" s="117" t="s">
        <v>659</v>
      </c>
      <c r="BM9" s="218" t="s">
        <v>731</v>
      </c>
      <c r="BN9" s="218" t="s">
        <v>731</v>
      </c>
    </row>
    <row r="10" spans="1:209" s="56" customFormat="1" ht="172.5" customHeight="1" x14ac:dyDescent="0.25">
      <c r="A10" s="55">
        <v>18</v>
      </c>
      <c r="B10" s="71" t="s">
        <v>47</v>
      </c>
      <c r="C10" s="75" t="s">
        <v>529</v>
      </c>
      <c r="D10" s="76" t="s">
        <v>111</v>
      </c>
      <c r="E10" s="76" t="s">
        <v>227</v>
      </c>
      <c r="F10" s="76" t="s">
        <v>263</v>
      </c>
      <c r="G10" s="76" t="s">
        <v>264</v>
      </c>
      <c r="H10" s="51" t="s">
        <v>275</v>
      </c>
      <c r="I10" s="77">
        <v>0.1</v>
      </c>
      <c r="J10" s="6" t="s">
        <v>73</v>
      </c>
      <c r="K10" s="16" t="s">
        <v>276</v>
      </c>
      <c r="L10" s="16" t="s">
        <v>277</v>
      </c>
      <c r="M10" s="16" t="s">
        <v>278</v>
      </c>
      <c r="N10" s="16">
        <v>12</v>
      </c>
      <c r="O10" s="16">
        <v>12</v>
      </c>
      <c r="P10" s="13">
        <v>1</v>
      </c>
      <c r="Q10" s="16" t="s">
        <v>44</v>
      </c>
      <c r="R10" s="16" t="s">
        <v>55</v>
      </c>
      <c r="S10" s="14">
        <v>44562</v>
      </c>
      <c r="T10" s="14">
        <v>44926</v>
      </c>
      <c r="U10" s="16" t="s">
        <v>234</v>
      </c>
      <c r="V10" s="6">
        <v>0</v>
      </c>
      <c r="W10" s="6">
        <v>0</v>
      </c>
      <c r="X10" s="6">
        <f t="shared" si="0"/>
        <v>0</v>
      </c>
      <c r="Y10" s="6">
        <v>0</v>
      </c>
      <c r="Z10" s="6">
        <v>0</v>
      </c>
      <c r="AA10" s="6">
        <f t="shared" si="1"/>
        <v>0</v>
      </c>
      <c r="AB10" s="6">
        <v>10</v>
      </c>
      <c r="AC10" s="6">
        <v>10</v>
      </c>
      <c r="AD10" s="154">
        <f t="shared" si="2"/>
        <v>0.1</v>
      </c>
      <c r="AE10" s="20">
        <v>0</v>
      </c>
      <c r="AF10" s="20">
        <v>0</v>
      </c>
      <c r="AG10" s="154">
        <f t="shared" si="3"/>
        <v>0</v>
      </c>
      <c r="AH10" s="20">
        <v>0</v>
      </c>
      <c r="AI10" s="20">
        <v>0</v>
      </c>
      <c r="AJ10" s="154">
        <f t="shared" si="4"/>
        <v>0</v>
      </c>
      <c r="AK10" s="20">
        <v>30</v>
      </c>
      <c r="AL10" s="20">
        <v>30</v>
      </c>
      <c r="AM10" s="154">
        <f t="shared" si="5"/>
        <v>0.3</v>
      </c>
      <c r="AN10" s="20">
        <v>0</v>
      </c>
      <c r="AO10" s="20">
        <v>0</v>
      </c>
      <c r="AP10" s="154">
        <f t="shared" si="6"/>
        <v>0</v>
      </c>
      <c r="AQ10" s="20">
        <v>0</v>
      </c>
      <c r="AR10" s="20">
        <v>0</v>
      </c>
      <c r="AS10" s="154">
        <f t="shared" si="7"/>
        <v>0</v>
      </c>
      <c r="AT10" s="20">
        <v>30</v>
      </c>
      <c r="AU10" s="20">
        <v>30</v>
      </c>
      <c r="AV10" s="154">
        <f t="shared" si="8"/>
        <v>0.3</v>
      </c>
      <c r="AW10" s="20">
        <v>0</v>
      </c>
      <c r="AX10" s="20">
        <v>0</v>
      </c>
      <c r="AY10" s="154">
        <f t="shared" si="14"/>
        <v>0</v>
      </c>
      <c r="AZ10" s="20">
        <v>0</v>
      </c>
      <c r="BA10" s="20">
        <v>0</v>
      </c>
      <c r="BB10" s="154">
        <f t="shared" si="15"/>
        <v>0</v>
      </c>
      <c r="BC10" s="20">
        <v>30</v>
      </c>
      <c r="BD10" s="20">
        <v>30</v>
      </c>
      <c r="BE10" s="154">
        <f t="shared" si="16"/>
        <v>0.3</v>
      </c>
      <c r="BF10" s="17">
        <f t="shared" si="12"/>
        <v>100</v>
      </c>
      <c r="BG10" s="17">
        <f t="shared" si="12"/>
        <v>100</v>
      </c>
      <c r="BH10" s="109">
        <f t="shared" si="13"/>
        <v>1</v>
      </c>
      <c r="BI10" s="109">
        <f t="shared" si="17"/>
        <v>0.1</v>
      </c>
      <c r="BJ10" s="110" t="s">
        <v>279</v>
      </c>
      <c r="BK10" s="117" t="s">
        <v>622</v>
      </c>
      <c r="BL10" s="117" t="s">
        <v>660</v>
      </c>
      <c r="BM10" s="218" t="s">
        <v>731</v>
      </c>
      <c r="BN10" s="218" t="s">
        <v>731</v>
      </c>
    </row>
    <row r="11" spans="1:209" s="38" customFormat="1" ht="290.25" customHeight="1" x14ac:dyDescent="0.25">
      <c r="A11" s="55">
        <v>19</v>
      </c>
      <c r="B11" s="71" t="s">
        <v>47</v>
      </c>
      <c r="C11" s="75" t="s">
        <v>529</v>
      </c>
      <c r="D11" s="76" t="s">
        <v>111</v>
      </c>
      <c r="E11" s="76" t="s">
        <v>227</v>
      </c>
      <c r="F11" s="76" t="s">
        <v>263</v>
      </c>
      <c r="G11" s="76" t="s">
        <v>264</v>
      </c>
      <c r="H11" s="51" t="s">
        <v>280</v>
      </c>
      <c r="I11" s="77">
        <v>0.15</v>
      </c>
      <c r="J11" s="6" t="s">
        <v>73</v>
      </c>
      <c r="K11" s="16" t="s">
        <v>281</v>
      </c>
      <c r="L11" s="16" t="s">
        <v>282</v>
      </c>
      <c r="M11" s="16" t="s">
        <v>283</v>
      </c>
      <c r="N11" s="16">
        <v>12</v>
      </c>
      <c r="O11" s="16">
        <v>12</v>
      </c>
      <c r="P11" s="13">
        <v>1</v>
      </c>
      <c r="Q11" s="16" t="s">
        <v>44</v>
      </c>
      <c r="R11" s="16" t="s">
        <v>55</v>
      </c>
      <c r="S11" s="14">
        <v>44562</v>
      </c>
      <c r="T11" s="14">
        <v>44926</v>
      </c>
      <c r="U11" s="16" t="s">
        <v>234</v>
      </c>
      <c r="V11" s="6">
        <v>0</v>
      </c>
      <c r="W11" s="6">
        <v>0</v>
      </c>
      <c r="X11" s="6">
        <f t="shared" si="0"/>
        <v>0</v>
      </c>
      <c r="Y11" s="6">
        <v>0</v>
      </c>
      <c r="Z11" s="6">
        <v>0</v>
      </c>
      <c r="AA11" s="6">
        <f t="shared" si="1"/>
        <v>0</v>
      </c>
      <c r="AB11" s="6">
        <v>10</v>
      </c>
      <c r="AC11" s="6">
        <v>10</v>
      </c>
      <c r="AD11" s="154">
        <f t="shared" si="2"/>
        <v>0.1</v>
      </c>
      <c r="AE11" s="20">
        <v>0</v>
      </c>
      <c r="AF11" s="20">
        <v>0</v>
      </c>
      <c r="AG11" s="154">
        <f t="shared" si="3"/>
        <v>0</v>
      </c>
      <c r="AH11" s="20">
        <v>0</v>
      </c>
      <c r="AI11" s="20">
        <v>0</v>
      </c>
      <c r="AJ11" s="154">
        <f t="shared" si="4"/>
        <v>0</v>
      </c>
      <c r="AK11" s="20">
        <v>30</v>
      </c>
      <c r="AL11" s="20">
        <v>30</v>
      </c>
      <c r="AM11" s="154">
        <f t="shared" si="5"/>
        <v>0.3</v>
      </c>
      <c r="AN11" s="20">
        <v>0</v>
      </c>
      <c r="AO11" s="20">
        <v>0</v>
      </c>
      <c r="AP11" s="154">
        <f t="shared" si="6"/>
        <v>0</v>
      </c>
      <c r="AQ11" s="20">
        <v>0</v>
      </c>
      <c r="AR11" s="20">
        <v>0</v>
      </c>
      <c r="AS11" s="154">
        <f t="shared" si="7"/>
        <v>0</v>
      </c>
      <c r="AT11" s="20">
        <v>30</v>
      </c>
      <c r="AU11" s="20">
        <v>30</v>
      </c>
      <c r="AV11" s="154">
        <f t="shared" si="8"/>
        <v>0.3</v>
      </c>
      <c r="AW11" s="20">
        <v>0</v>
      </c>
      <c r="AX11" s="20">
        <v>0</v>
      </c>
      <c r="AY11" s="154">
        <f t="shared" si="14"/>
        <v>0</v>
      </c>
      <c r="AZ11" s="20">
        <v>0</v>
      </c>
      <c r="BA11" s="20">
        <v>0</v>
      </c>
      <c r="BB11" s="154">
        <f t="shared" si="15"/>
        <v>0</v>
      </c>
      <c r="BC11" s="20">
        <v>30</v>
      </c>
      <c r="BD11" s="20">
        <v>30</v>
      </c>
      <c r="BE11" s="154">
        <f t="shared" si="16"/>
        <v>0.3</v>
      </c>
      <c r="BF11" s="17">
        <f t="shared" si="12"/>
        <v>100</v>
      </c>
      <c r="BG11" s="17">
        <f t="shared" si="12"/>
        <v>100</v>
      </c>
      <c r="BH11" s="109">
        <f t="shared" si="13"/>
        <v>1</v>
      </c>
      <c r="BI11" s="109">
        <f t="shared" si="17"/>
        <v>0.15</v>
      </c>
      <c r="BJ11" s="110" t="s">
        <v>284</v>
      </c>
      <c r="BK11" s="117" t="s">
        <v>623</v>
      </c>
      <c r="BL11" s="117" t="s">
        <v>661</v>
      </c>
      <c r="BM11" s="192" t="s">
        <v>732</v>
      </c>
      <c r="BN11" s="192" t="s">
        <v>732</v>
      </c>
    </row>
    <row r="12" spans="1:209" s="38" customFormat="1" ht="312.5" x14ac:dyDescent="0.25">
      <c r="A12" s="55">
        <v>20</v>
      </c>
      <c r="B12" s="71" t="s">
        <v>47</v>
      </c>
      <c r="C12" s="75" t="s">
        <v>529</v>
      </c>
      <c r="D12" s="76" t="s">
        <v>111</v>
      </c>
      <c r="E12" s="76" t="s">
        <v>227</v>
      </c>
      <c r="F12" s="76" t="s">
        <v>263</v>
      </c>
      <c r="G12" s="76" t="s">
        <v>264</v>
      </c>
      <c r="H12" s="51" t="s">
        <v>285</v>
      </c>
      <c r="I12" s="77">
        <v>0.15</v>
      </c>
      <c r="J12" s="6" t="s">
        <v>73</v>
      </c>
      <c r="K12" s="16" t="s">
        <v>286</v>
      </c>
      <c r="L12" s="16" t="s">
        <v>287</v>
      </c>
      <c r="M12" s="16" t="s">
        <v>288</v>
      </c>
      <c r="N12" s="16">
        <v>12</v>
      </c>
      <c r="O12" s="16">
        <v>12</v>
      </c>
      <c r="P12" s="13">
        <v>1</v>
      </c>
      <c r="Q12" s="16" t="s">
        <v>44</v>
      </c>
      <c r="R12" s="16" t="s">
        <v>55</v>
      </c>
      <c r="S12" s="14">
        <v>44562</v>
      </c>
      <c r="T12" s="14">
        <v>44926</v>
      </c>
      <c r="U12" s="16" t="s">
        <v>234</v>
      </c>
      <c r="V12" s="6">
        <v>0</v>
      </c>
      <c r="W12" s="6">
        <v>0</v>
      </c>
      <c r="X12" s="6">
        <f t="shared" si="0"/>
        <v>0</v>
      </c>
      <c r="Y12" s="6">
        <v>0</v>
      </c>
      <c r="Z12" s="6">
        <v>0</v>
      </c>
      <c r="AA12" s="6">
        <f t="shared" si="1"/>
        <v>0</v>
      </c>
      <c r="AB12" s="6">
        <v>10</v>
      </c>
      <c r="AC12" s="6">
        <v>10</v>
      </c>
      <c r="AD12" s="154">
        <f t="shared" si="2"/>
        <v>0.1</v>
      </c>
      <c r="AE12" s="20">
        <v>0</v>
      </c>
      <c r="AF12" s="20">
        <v>0</v>
      </c>
      <c r="AG12" s="154">
        <f t="shared" si="3"/>
        <v>0</v>
      </c>
      <c r="AH12" s="20">
        <v>0</v>
      </c>
      <c r="AI12" s="20">
        <v>0</v>
      </c>
      <c r="AJ12" s="154">
        <f t="shared" si="4"/>
        <v>0</v>
      </c>
      <c r="AK12" s="20">
        <v>30</v>
      </c>
      <c r="AL12" s="20">
        <v>30</v>
      </c>
      <c r="AM12" s="154">
        <f t="shared" si="5"/>
        <v>0.3</v>
      </c>
      <c r="AN12" s="20">
        <v>0</v>
      </c>
      <c r="AO12" s="20">
        <v>0</v>
      </c>
      <c r="AP12" s="154">
        <f t="shared" si="6"/>
        <v>0</v>
      </c>
      <c r="AQ12" s="20">
        <v>0</v>
      </c>
      <c r="AR12" s="20">
        <v>0</v>
      </c>
      <c r="AS12" s="154">
        <f t="shared" si="7"/>
        <v>0</v>
      </c>
      <c r="AT12" s="20">
        <v>30</v>
      </c>
      <c r="AU12" s="20">
        <v>30</v>
      </c>
      <c r="AV12" s="154">
        <f t="shared" si="8"/>
        <v>0.3</v>
      </c>
      <c r="AW12" s="20">
        <v>0</v>
      </c>
      <c r="AX12" s="20">
        <v>0</v>
      </c>
      <c r="AY12" s="154">
        <f t="shared" si="14"/>
        <v>0</v>
      </c>
      <c r="AZ12" s="20">
        <v>0</v>
      </c>
      <c r="BA12" s="20">
        <v>0</v>
      </c>
      <c r="BB12" s="154">
        <f t="shared" si="15"/>
        <v>0</v>
      </c>
      <c r="BC12" s="20">
        <v>30</v>
      </c>
      <c r="BD12" s="20">
        <v>30</v>
      </c>
      <c r="BE12" s="154">
        <f t="shared" si="16"/>
        <v>0.3</v>
      </c>
      <c r="BF12" s="17">
        <f t="shared" si="12"/>
        <v>100</v>
      </c>
      <c r="BG12" s="17">
        <f t="shared" si="12"/>
        <v>100</v>
      </c>
      <c r="BH12" s="109">
        <f t="shared" si="13"/>
        <v>1</v>
      </c>
      <c r="BI12" s="109">
        <f t="shared" si="17"/>
        <v>0.15</v>
      </c>
      <c r="BJ12" s="110" t="s">
        <v>289</v>
      </c>
      <c r="BK12" s="117" t="s">
        <v>624</v>
      </c>
      <c r="BL12" s="117" t="s">
        <v>662</v>
      </c>
      <c r="BM12" s="219" t="s">
        <v>733</v>
      </c>
      <c r="BN12" s="219" t="s">
        <v>733</v>
      </c>
    </row>
    <row r="13" spans="1:209" s="38" customFormat="1" ht="409.5" x14ac:dyDescent="0.25">
      <c r="A13" s="55">
        <v>21</v>
      </c>
      <c r="B13" s="71" t="s">
        <v>47</v>
      </c>
      <c r="C13" s="75" t="s">
        <v>546</v>
      </c>
      <c r="D13" s="76" t="s">
        <v>111</v>
      </c>
      <c r="E13" s="76" t="s">
        <v>227</v>
      </c>
      <c r="F13" s="76" t="s">
        <v>263</v>
      </c>
      <c r="G13" s="76" t="s">
        <v>264</v>
      </c>
      <c r="H13" s="51" t="s">
        <v>290</v>
      </c>
      <c r="I13" s="77">
        <v>0.15</v>
      </c>
      <c r="J13" s="6" t="s">
        <v>73</v>
      </c>
      <c r="K13" s="16" t="s">
        <v>291</v>
      </c>
      <c r="L13" s="16" t="s">
        <v>292</v>
      </c>
      <c r="M13" s="16" t="s">
        <v>293</v>
      </c>
      <c r="N13" s="16">
        <v>12</v>
      </c>
      <c r="O13" s="16">
        <v>12</v>
      </c>
      <c r="P13" s="13">
        <v>1</v>
      </c>
      <c r="Q13" s="16" t="s">
        <v>44</v>
      </c>
      <c r="R13" s="16" t="s">
        <v>55</v>
      </c>
      <c r="S13" s="14">
        <v>44562</v>
      </c>
      <c r="T13" s="14">
        <v>44926</v>
      </c>
      <c r="U13" s="16" t="s">
        <v>234</v>
      </c>
      <c r="V13" s="6">
        <v>0</v>
      </c>
      <c r="W13" s="6">
        <v>0</v>
      </c>
      <c r="X13" s="6">
        <f t="shared" si="0"/>
        <v>0</v>
      </c>
      <c r="Y13" s="6">
        <v>0</v>
      </c>
      <c r="Z13" s="6">
        <v>0</v>
      </c>
      <c r="AA13" s="6">
        <f t="shared" si="1"/>
        <v>0</v>
      </c>
      <c r="AB13" s="6">
        <v>10</v>
      </c>
      <c r="AC13" s="6">
        <v>10</v>
      </c>
      <c r="AD13" s="154">
        <f t="shared" si="2"/>
        <v>0.1</v>
      </c>
      <c r="AE13" s="20">
        <v>0</v>
      </c>
      <c r="AF13" s="20">
        <v>0</v>
      </c>
      <c r="AG13" s="154">
        <f t="shared" si="3"/>
        <v>0</v>
      </c>
      <c r="AH13" s="20">
        <v>0</v>
      </c>
      <c r="AI13" s="20">
        <v>0</v>
      </c>
      <c r="AJ13" s="154">
        <f t="shared" si="4"/>
        <v>0</v>
      </c>
      <c r="AK13" s="20">
        <v>30</v>
      </c>
      <c r="AL13" s="20">
        <v>30</v>
      </c>
      <c r="AM13" s="154">
        <f t="shared" si="5"/>
        <v>0.3</v>
      </c>
      <c r="AN13" s="20">
        <v>0</v>
      </c>
      <c r="AO13" s="20">
        <v>0</v>
      </c>
      <c r="AP13" s="154">
        <f t="shared" si="6"/>
        <v>0</v>
      </c>
      <c r="AQ13" s="20">
        <v>0</v>
      </c>
      <c r="AR13" s="20">
        <v>0</v>
      </c>
      <c r="AS13" s="154">
        <f t="shared" si="7"/>
        <v>0</v>
      </c>
      <c r="AT13" s="20">
        <v>30</v>
      </c>
      <c r="AU13" s="20">
        <v>30</v>
      </c>
      <c r="AV13" s="154">
        <f t="shared" si="8"/>
        <v>0.3</v>
      </c>
      <c r="AW13" s="20">
        <v>0</v>
      </c>
      <c r="AX13" s="20">
        <v>0</v>
      </c>
      <c r="AY13" s="154">
        <f t="shared" si="14"/>
        <v>0</v>
      </c>
      <c r="AZ13" s="20">
        <v>0</v>
      </c>
      <c r="BA13" s="20">
        <v>0</v>
      </c>
      <c r="BB13" s="154">
        <f t="shared" si="15"/>
        <v>0</v>
      </c>
      <c r="BC13" s="20">
        <v>30</v>
      </c>
      <c r="BD13" s="20">
        <v>30</v>
      </c>
      <c r="BE13" s="154">
        <f t="shared" si="16"/>
        <v>0.3</v>
      </c>
      <c r="BF13" s="17">
        <f t="shared" si="12"/>
        <v>100</v>
      </c>
      <c r="BG13" s="17">
        <f t="shared" si="12"/>
        <v>100</v>
      </c>
      <c r="BH13" s="109">
        <f t="shared" si="13"/>
        <v>1</v>
      </c>
      <c r="BI13" s="109">
        <f t="shared" si="17"/>
        <v>0.15</v>
      </c>
      <c r="BJ13" s="110" t="s">
        <v>294</v>
      </c>
      <c r="BK13" s="117" t="s">
        <v>625</v>
      </c>
      <c r="BL13" s="117" t="s">
        <v>663</v>
      </c>
      <c r="BM13" s="219" t="s">
        <v>734</v>
      </c>
      <c r="BN13" s="219" t="s">
        <v>734</v>
      </c>
    </row>
    <row r="14" spans="1:209" s="40" customFormat="1" ht="42" customHeight="1" thickBot="1" x14ac:dyDescent="0.3">
      <c r="B14" s="57" t="s">
        <v>99</v>
      </c>
      <c r="C14" s="42"/>
      <c r="D14" s="43"/>
      <c r="E14" s="43"/>
      <c r="F14" s="43"/>
      <c r="G14" s="43"/>
      <c r="H14" s="44"/>
      <c r="I14" s="2">
        <f>(5+15+5+5+5+5+5+10+5+10+5+10+5+10)/100</f>
        <v>1</v>
      </c>
      <c r="J14" s="43"/>
      <c r="K14" s="43"/>
      <c r="L14" s="43"/>
      <c r="M14" s="43"/>
      <c r="N14" s="43"/>
      <c r="O14" s="43"/>
      <c r="P14" s="43"/>
      <c r="Q14" s="43"/>
      <c r="R14" s="43"/>
      <c r="S14" s="43"/>
      <c r="T14" s="43"/>
      <c r="U14" s="43"/>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74">
        <f>+SUM(BI8:BI13)</f>
        <v>1</v>
      </c>
      <c r="BJ14" s="45"/>
      <c r="BK14" s="45"/>
      <c r="BL14" s="45"/>
      <c r="BM14" s="46"/>
    </row>
    <row r="15" spans="1:209" x14ac:dyDescent="0.25">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row>
    <row r="36" spans="2:7" x14ac:dyDescent="0.25">
      <c r="B36" s="49"/>
      <c r="C36" s="49"/>
      <c r="D36" s="49"/>
      <c r="E36" s="49"/>
      <c r="F36" s="49"/>
      <c r="G36" s="49"/>
    </row>
    <row r="37" spans="2:7" x14ac:dyDescent="0.25">
      <c r="B37" s="49"/>
      <c r="C37" s="49"/>
      <c r="D37" s="49"/>
      <c r="E37" s="49"/>
      <c r="F37" s="49"/>
      <c r="G37" s="49"/>
    </row>
    <row r="38" spans="2:7" x14ac:dyDescent="0.25">
      <c r="B38" s="49"/>
      <c r="C38" s="49"/>
      <c r="D38" s="49"/>
      <c r="E38" s="49"/>
      <c r="F38" s="49"/>
      <c r="G38" s="49"/>
    </row>
    <row r="39" spans="2:7" x14ac:dyDescent="0.25">
      <c r="B39" s="49"/>
      <c r="C39" s="49"/>
      <c r="D39" s="49"/>
      <c r="E39" s="49"/>
      <c r="F39" s="49"/>
      <c r="G39" s="49"/>
    </row>
    <row r="40" spans="2:7" x14ac:dyDescent="0.25">
      <c r="B40" s="49"/>
      <c r="C40" s="49"/>
      <c r="D40" s="49"/>
      <c r="E40" s="49"/>
      <c r="F40" s="49"/>
      <c r="G40" s="49"/>
    </row>
    <row r="41" spans="2:7" x14ac:dyDescent="0.25">
      <c r="B41" s="49"/>
      <c r="C41" s="49"/>
      <c r="D41" s="49"/>
      <c r="E41" s="49"/>
      <c r="F41" s="49"/>
      <c r="G41" s="49"/>
    </row>
    <row r="42" spans="2:7" x14ac:dyDescent="0.25">
      <c r="B42" s="49"/>
      <c r="C42" s="49"/>
      <c r="D42" s="49"/>
      <c r="E42" s="49"/>
      <c r="F42" s="49"/>
      <c r="G42" s="49"/>
    </row>
    <row r="43" spans="2:7" x14ac:dyDescent="0.25">
      <c r="B43" s="49"/>
      <c r="C43" s="49"/>
      <c r="D43" s="49"/>
      <c r="E43" s="49"/>
      <c r="F43" s="49"/>
      <c r="G43" s="49"/>
    </row>
    <row r="44" spans="2:7" x14ac:dyDescent="0.25">
      <c r="B44" s="49"/>
      <c r="C44" s="49"/>
      <c r="D44" s="49"/>
      <c r="E44" s="49"/>
      <c r="F44" s="49"/>
      <c r="G44" s="49"/>
    </row>
    <row r="45" spans="2:7" x14ac:dyDescent="0.25">
      <c r="B45" s="49"/>
      <c r="C45" s="49"/>
      <c r="D45" s="49"/>
      <c r="E45" s="49"/>
      <c r="F45" s="49"/>
      <c r="G45" s="49"/>
    </row>
    <row r="46" spans="2:7" x14ac:dyDescent="0.25">
      <c r="B46" s="49"/>
      <c r="C46" s="49"/>
      <c r="D46" s="49"/>
      <c r="E46" s="49"/>
      <c r="F46" s="49"/>
      <c r="G46" s="49"/>
    </row>
    <row r="47" spans="2:7" x14ac:dyDescent="0.25">
      <c r="B47" s="49"/>
      <c r="C47" s="49"/>
      <c r="D47" s="49"/>
      <c r="E47" s="49"/>
      <c r="F47" s="49"/>
      <c r="G47" s="49"/>
    </row>
    <row r="48" spans="2:7" x14ac:dyDescent="0.25">
      <c r="B48" s="49"/>
      <c r="C48" s="49"/>
      <c r="D48" s="49"/>
      <c r="E48" s="49"/>
      <c r="F48" s="49"/>
      <c r="G48" s="49"/>
    </row>
    <row r="49" spans="2:7" x14ac:dyDescent="0.25">
      <c r="B49" s="49"/>
      <c r="C49" s="49"/>
      <c r="D49" s="49"/>
      <c r="E49" s="49"/>
      <c r="F49" s="49"/>
      <c r="G49" s="49"/>
    </row>
    <row r="50" spans="2:7" x14ac:dyDescent="0.25">
      <c r="B50" s="49"/>
      <c r="C50" s="49"/>
      <c r="D50" s="49"/>
      <c r="E50" s="49"/>
      <c r="F50" s="49"/>
      <c r="G50" s="49"/>
    </row>
    <row r="51" spans="2:7" x14ac:dyDescent="0.25">
      <c r="B51" s="49"/>
      <c r="C51" s="49"/>
      <c r="D51" s="49"/>
      <c r="E51" s="49"/>
      <c r="F51" s="49"/>
      <c r="G51" s="49"/>
    </row>
    <row r="68" spans="2:7" x14ac:dyDescent="0.25">
      <c r="B68" s="49"/>
      <c r="C68" s="49"/>
      <c r="E68" s="49"/>
      <c r="F68" s="49"/>
      <c r="G68" s="49"/>
    </row>
    <row r="89" spans="2:7" x14ac:dyDescent="0.25">
      <c r="B89" s="49"/>
      <c r="C89" s="49"/>
      <c r="D89" s="49" t="s">
        <v>116</v>
      </c>
      <c r="E89" s="49"/>
      <c r="F89" s="49"/>
      <c r="G89" s="49"/>
    </row>
    <row r="91" spans="2:7" x14ac:dyDescent="0.25">
      <c r="B91" s="49"/>
      <c r="C91" s="49"/>
      <c r="D91" s="49"/>
      <c r="E91" s="49"/>
      <c r="F91" s="49"/>
      <c r="G91" s="49"/>
    </row>
    <row r="92" spans="2:7" x14ac:dyDescent="0.25">
      <c r="B92" s="49"/>
      <c r="C92" s="49"/>
      <c r="D92" s="49"/>
      <c r="E92" s="49"/>
      <c r="F92" s="49"/>
      <c r="G92" s="49"/>
    </row>
    <row r="93" spans="2:7" x14ac:dyDescent="0.25">
      <c r="B93" s="49"/>
      <c r="C93" s="49"/>
      <c r="D93" s="49"/>
      <c r="E93" s="49"/>
      <c r="F93" s="49"/>
      <c r="G93" s="49"/>
    </row>
    <row r="94" spans="2:7" x14ac:dyDescent="0.25">
      <c r="B94" s="49"/>
      <c r="C94" s="49"/>
      <c r="D94" s="49"/>
      <c r="E94" s="49"/>
      <c r="F94" s="49"/>
      <c r="G94" s="49"/>
    </row>
    <row r="95" spans="2:7" x14ac:dyDescent="0.25">
      <c r="B95" s="49"/>
      <c r="C95" s="49"/>
      <c r="D95" s="49"/>
      <c r="E95" s="49"/>
      <c r="F95" s="49"/>
      <c r="G95" s="49"/>
    </row>
  </sheetData>
  <sheetProtection selectLockedCells="1"/>
  <mergeCells count="42">
    <mergeCell ref="B4:BM4"/>
    <mergeCell ref="B1:B3"/>
    <mergeCell ref="C1:BI3"/>
    <mergeCell ref="BJ1:BM1"/>
    <mergeCell ref="BJ2:BM2"/>
    <mergeCell ref="BJ3:BM3"/>
    <mergeCell ref="B5:U5"/>
    <mergeCell ref="V5:BM5"/>
    <mergeCell ref="V6:X6"/>
    <mergeCell ref="Y6:AA6"/>
    <mergeCell ref="AB6:AD6"/>
    <mergeCell ref="AE6:AG6"/>
    <mergeCell ref="AH6:AJ6"/>
    <mergeCell ref="AK6:AM6"/>
    <mergeCell ref="AN6:AP6"/>
    <mergeCell ref="AQ6:AS6"/>
    <mergeCell ref="U6:U7"/>
    <mergeCell ref="J6:J7"/>
    <mergeCell ref="K6:K7"/>
    <mergeCell ref="L6:L7"/>
    <mergeCell ref="M6:M7"/>
    <mergeCell ref="N6:N7"/>
    <mergeCell ref="B6:B7"/>
    <mergeCell ref="C6:C7"/>
    <mergeCell ref="D6:D7"/>
    <mergeCell ref="E6:E7"/>
    <mergeCell ref="F6:F7"/>
    <mergeCell ref="G6:G7"/>
    <mergeCell ref="H6:H7"/>
    <mergeCell ref="I6:I7"/>
    <mergeCell ref="AT6:AV6"/>
    <mergeCell ref="AW6:AY6"/>
    <mergeCell ref="O6:O7"/>
    <mergeCell ref="P6:P7"/>
    <mergeCell ref="Q6:Q7"/>
    <mergeCell ref="R6:R7"/>
    <mergeCell ref="S6:S7"/>
    <mergeCell ref="AZ6:BB6"/>
    <mergeCell ref="BC6:BE6"/>
    <mergeCell ref="BF6:BH6"/>
    <mergeCell ref="BJ6:BM6"/>
    <mergeCell ref="T6:T7"/>
  </mergeCells>
  <dataValidations count="2">
    <dataValidation type="list" allowBlank="1" showInputMessage="1" showErrorMessage="1" sqref="R14" xr:uid="{00000000-0002-0000-0300-000000000000}">
      <formula1>"MENSUAL,TRIMESTRAL,SEMESTRAL,ANUAL"</formula1>
    </dataValidation>
    <dataValidation type="list" allowBlank="1" showInputMessage="1" showErrorMessage="1" sqref="J14" xr:uid="{00000000-0002-0000-0300-000001000000}">
      <formula1>"EFICACIA,EFICIENCIA,EFECTIVIDAD"</formula1>
    </dataValidation>
  </dataValidations>
  <pageMargins left="0.70866141732283472" right="0.70866141732283472" top="0.74803149606299213" bottom="0.74803149606299213" header="0.31496062992125984" footer="0.31496062992125984"/>
  <pageSetup paperSize="14" scale="25"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HA95"/>
  <sheetViews>
    <sheetView topLeftCell="B4" zoomScale="60" zoomScaleNormal="60" workbookViewId="0">
      <selection activeCell="B4" sqref="B4:BM4"/>
    </sheetView>
  </sheetViews>
  <sheetFormatPr baseColWidth="10" defaultColWidth="11.453125" defaultRowHeight="12.5" outlineLevelCol="1" x14ac:dyDescent="0.25"/>
  <cols>
    <col min="1" max="1" width="0" style="28" hidden="1" customWidth="1"/>
    <col min="2" max="2" width="51.26953125" style="28" customWidth="1"/>
    <col min="3" max="3" width="52.26953125" style="28" customWidth="1"/>
    <col min="4" max="5" width="20" style="28" customWidth="1"/>
    <col min="6" max="7" width="27.54296875" style="28" customWidth="1"/>
    <col min="8" max="8" width="25.1796875" style="28" customWidth="1"/>
    <col min="9" max="9" width="18.7265625" style="27" customWidth="1"/>
    <col min="10" max="10" width="19.26953125" style="28" customWidth="1"/>
    <col min="11" max="11" width="22.1796875" style="28" customWidth="1"/>
    <col min="12" max="13" width="30.54296875" style="28" customWidth="1"/>
    <col min="14" max="14" width="19" style="28" customWidth="1"/>
    <col min="15" max="15" width="21" style="28" customWidth="1"/>
    <col min="16" max="16" width="17" style="28" customWidth="1"/>
    <col min="17" max="17" width="12" style="28" customWidth="1"/>
    <col min="18" max="18" width="18.453125" style="28" customWidth="1"/>
    <col min="19" max="19" width="15.1796875" style="28" customWidth="1"/>
    <col min="20" max="20" width="13.54296875" style="28" customWidth="1" outlineLevel="1"/>
    <col min="21" max="21" width="19.26953125" style="28" customWidth="1" outlineLevel="1"/>
    <col min="22" max="57" width="10.54296875" style="28" customWidth="1" outlineLevel="1"/>
    <col min="58" max="58" width="15.26953125" style="28" customWidth="1" outlineLevel="1"/>
    <col min="59" max="59" width="18.81640625" style="28" customWidth="1" outlineLevel="1"/>
    <col min="60" max="60" width="10.54296875" style="28" customWidth="1" outlineLevel="1"/>
    <col min="61" max="61" width="18.81640625" style="28" customWidth="1" outlineLevel="1"/>
    <col min="62" max="62" width="74.81640625" style="28" customWidth="1"/>
    <col min="63" max="63" width="60.1796875" style="28" customWidth="1"/>
    <col min="64" max="65" width="28.81640625" style="28" customWidth="1"/>
    <col min="66" max="66" width="78.26953125" style="28" customWidth="1"/>
    <col min="67" max="16384" width="11.453125" style="28"/>
  </cols>
  <sheetData>
    <row r="1" spans="1:209" ht="53.25" customHeight="1" x14ac:dyDescent="0.25">
      <c r="B1" s="330"/>
      <c r="C1" s="331" t="s">
        <v>0</v>
      </c>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331"/>
      <c r="AY1" s="331"/>
      <c r="AZ1" s="331"/>
      <c r="BA1" s="331"/>
      <c r="BB1" s="331"/>
      <c r="BC1" s="331"/>
      <c r="BD1" s="331"/>
      <c r="BE1" s="331"/>
      <c r="BF1" s="331"/>
      <c r="BG1" s="331"/>
      <c r="BH1" s="331"/>
      <c r="BI1" s="331"/>
      <c r="BJ1" s="321" t="s">
        <v>1</v>
      </c>
      <c r="BK1" s="322"/>
      <c r="BL1" s="322"/>
      <c r="BM1" s="323"/>
    </row>
    <row r="2" spans="1:209" ht="48" customHeight="1" x14ac:dyDescent="0.25">
      <c r="B2" s="330"/>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24" t="s">
        <v>2</v>
      </c>
      <c r="BK2" s="325"/>
      <c r="BL2" s="325"/>
      <c r="BM2" s="326"/>
    </row>
    <row r="3" spans="1:209" ht="53.25" customHeight="1" thickBot="1" x14ac:dyDescent="0.3">
      <c r="B3" s="330"/>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31"/>
      <c r="BE3" s="331"/>
      <c r="BF3" s="331"/>
      <c r="BG3" s="331"/>
      <c r="BH3" s="331"/>
      <c r="BI3" s="331"/>
      <c r="BJ3" s="327" t="s">
        <v>3</v>
      </c>
      <c r="BK3" s="328"/>
      <c r="BL3" s="328"/>
      <c r="BM3" s="329"/>
    </row>
    <row r="4" spans="1:209" ht="39.75" customHeight="1" thickBot="1" x14ac:dyDescent="0.3">
      <c r="B4" s="256" t="s">
        <v>522</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8"/>
    </row>
    <row r="5" spans="1:209" ht="48.75" customHeight="1" x14ac:dyDescent="0.25">
      <c r="B5" s="260" t="s">
        <v>5</v>
      </c>
      <c r="C5" s="261"/>
      <c r="D5" s="262"/>
      <c r="E5" s="262"/>
      <c r="F5" s="262"/>
      <c r="G5" s="262"/>
      <c r="H5" s="262"/>
      <c r="I5" s="262"/>
      <c r="J5" s="262"/>
      <c r="K5" s="262"/>
      <c r="L5" s="262"/>
      <c r="M5" s="262"/>
      <c r="N5" s="262"/>
      <c r="O5" s="262"/>
      <c r="P5" s="262"/>
      <c r="Q5" s="262"/>
      <c r="R5" s="262"/>
      <c r="S5" s="262"/>
      <c r="T5" s="262"/>
      <c r="U5" s="262"/>
      <c r="V5" s="263" t="s">
        <v>6</v>
      </c>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5"/>
      <c r="BN5" s="29"/>
    </row>
    <row r="6" spans="1:209" s="33" customFormat="1" ht="84.75" customHeight="1" x14ac:dyDescent="0.25">
      <c r="A6" s="30"/>
      <c r="B6" s="254" t="s">
        <v>7</v>
      </c>
      <c r="C6" s="254" t="s">
        <v>8</v>
      </c>
      <c r="D6" s="254" t="s">
        <v>9</v>
      </c>
      <c r="E6" s="254" t="s">
        <v>10</v>
      </c>
      <c r="F6" s="254" t="s">
        <v>11</v>
      </c>
      <c r="G6" s="254" t="s">
        <v>12</v>
      </c>
      <c r="H6" s="254" t="s">
        <v>13</v>
      </c>
      <c r="I6" s="254" t="s">
        <v>14</v>
      </c>
      <c r="J6" s="254" t="s">
        <v>15</v>
      </c>
      <c r="K6" s="254" t="s">
        <v>16</v>
      </c>
      <c r="L6" s="254" t="s">
        <v>17</v>
      </c>
      <c r="M6" s="254" t="s">
        <v>18</v>
      </c>
      <c r="N6" s="254" t="s">
        <v>19</v>
      </c>
      <c r="O6" s="254" t="s">
        <v>20</v>
      </c>
      <c r="P6" s="254" t="s">
        <v>21</v>
      </c>
      <c r="Q6" s="254" t="s">
        <v>22</v>
      </c>
      <c r="R6" s="254" t="s">
        <v>23</v>
      </c>
      <c r="S6" s="254" t="s">
        <v>24</v>
      </c>
      <c r="T6" s="254" t="s">
        <v>25</v>
      </c>
      <c r="U6" s="254" t="s">
        <v>26</v>
      </c>
      <c r="V6" s="253" t="s">
        <v>27</v>
      </c>
      <c r="W6" s="253"/>
      <c r="X6" s="253"/>
      <c r="Y6" s="253" t="s">
        <v>28</v>
      </c>
      <c r="Z6" s="253"/>
      <c r="AA6" s="253"/>
      <c r="AB6" s="266" t="s">
        <v>29</v>
      </c>
      <c r="AC6" s="253"/>
      <c r="AD6" s="253"/>
      <c r="AE6" s="253" t="s">
        <v>30</v>
      </c>
      <c r="AF6" s="253"/>
      <c r="AG6" s="253"/>
      <c r="AH6" s="253" t="s">
        <v>31</v>
      </c>
      <c r="AI6" s="253"/>
      <c r="AJ6" s="253"/>
      <c r="AK6" s="253" t="s">
        <v>32</v>
      </c>
      <c r="AL6" s="253"/>
      <c r="AM6" s="253"/>
      <c r="AN6" s="253" t="s">
        <v>33</v>
      </c>
      <c r="AO6" s="253"/>
      <c r="AP6" s="253"/>
      <c r="AQ6" s="253" t="s">
        <v>34</v>
      </c>
      <c r="AR6" s="253"/>
      <c r="AS6" s="253"/>
      <c r="AT6" s="253" t="s">
        <v>35</v>
      </c>
      <c r="AU6" s="253"/>
      <c r="AV6" s="253"/>
      <c r="AW6" s="253" t="s">
        <v>36</v>
      </c>
      <c r="AX6" s="253"/>
      <c r="AY6" s="253"/>
      <c r="AZ6" s="253" t="s">
        <v>37</v>
      </c>
      <c r="BA6" s="253"/>
      <c r="BB6" s="253"/>
      <c r="BC6" s="253" t="s">
        <v>38</v>
      </c>
      <c r="BD6" s="253"/>
      <c r="BE6" s="253"/>
      <c r="BF6" s="253" t="s">
        <v>39</v>
      </c>
      <c r="BG6" s="253"/>
      <c r="BH6" s="253"/>
      <c r="BI6" s="19" t="s">
        <v>40</v>
      </c>
      <c r="BJ6" s="253" t="s">
        <v>41</v>
      </c>
      <c r="BK6" s="253"/>
      <c r="BL6" s="253"/>
      <c r="BM6" s="259"/>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2"/>
    </row>
    <row r="7" spans="1:209" s="34" customFormat="1" ht="66.75" customHeight="1" x14ac:dyDescent="0.25">
      <c r="B7" s="255"/>
      <c r="C7" s="255"/>
      <c r="D7" s="255"/>
      <c r="E7" s="255"/>
      <c r="F7" s="255"/>
      <c r="G7" s="255"/>
      <c r="H7" s="255"/>
      <c r="I7" s="255"/>
      <c r="J7" s="255"/>
      <c r="K7" s="255"/>
      <c r="L7" s="255"/>
      <c r="M7" s="255"/>
      <c r="N7" s="255"/>
      <c r="O7" s="255"/>
      <c r="P7" s="255"/>
      <c r="Q7" s="255"/>
      <c r="R7" s="255"/>
      <c r="S7" s="255"/>
      <c r="T7" s="255"/>
      <c r="U7" s="255"/>
      <c r="V7" s="19" t="s">
        <v>42</v>
      </c>
      <c r="W7" s="19" t="s">
        <v>43</v>
      </c>
      <c r="X7" s="19" t="s">
        <v>44</v>
      </c>
      <c r="Y7" s="19" t="s">
        <v>42</v>
      </c>
      <c r="Z7" s="19" t="s">
        <v>43</v>
      </c>
      <c r="AA7" s="19" t="s">
        <v>44</v>
      </c>
      <c r="AB7" s="19" t="s">
        <v>42</v>
      </c>
      <c r="AC7" s="19" t="s">
        <v>43</v>
      </c>
      <c r="AD7" s="19" t="s">
        <v>44</v>
      </c>
      <c r="AE7" s="19" t="s">
        <v>42</v>
      </c>
      <c r="AF7" s="19" t="s">
        <v>43</v>
      </c>
      <c r="AG7" s="19" t="s">
        <v>44</v>
      </c>
      <c r="AH7" s="19" t="s">
        <v>42</v>
      </c>
      <c r="AI7" s="19" t="s">
        <v>43</v>
      </c>
      <c r="AJ7" s="19" t="s">
        <v>44</v>
      </c>
      <c r="AK7" s="19" t="s">
        <v>42</v>
      </c>
      <c r="AL7" s="19" t="s">
        <v>43</v>
      </c>
      <c r="AM7" s="19" t="s">
        <v>44</v>
      </c>
      <c r="AN7" s="19" t="s">
        <v>42</v>
      </c>
      <c r="AO7" s="19" t="s">
        <v>43</v>
      </c>
      <c r="AP7" s="19" t="s">
        <v>44</v>
      </c>
      <c r="AQ7" s="19" t="s">
        <v>42</v>
      </c>
      <c r="AR7" s="19" t="s">
        <v>43</v>
      </c>
      <c r="AS7" s="19" t="s">
        <v>44</v>
      </c>
      <c r="AT7" s="19" t="s">
        <v>42</v>
      </c>
      <c r="AU7" s="19" t="s">
        <v>43</v>
      </c>
      <c r="AV7" s="19" t="s">
        <v>44</v>
      </c>
      <c r="AW7" s="19" t="s">
        <v>42</v>
      </c>
      <c r="AX7" s="19" t="s">
        <v>43</v>
      </c>
      <c r="AY7" s="19" t="s">
        <v>44</v>
      </c>
      <c r="AZ7" s="19" t="s">
        <v>42</v>
      </c>
      <c r="BA7" s="19" t="s">
        <v>43</v>
      </c>
      <c r="BB7" s="19" t="s">
        <v>44</v>
      </c>
      <c r="BC7" s="19" t="s">
        <v>42</v>
      </c>
      <c r="BD7" s="19" t="s">
        <v>43</v>
      </c>
      <c r="BE7" s="19" t="s">
        <v>44</v>
      </c>
      <c r="BF7" s="19" t="s">
        <v>42</v>
      </c>
      <c r="BG7" s="19" t="s">
        <v>43</v>
      </c>
      <c r="BH7" s="19" t="s">
        <v>44</v>
      </c>
      <c r="BI7" s="19" t="s">
        <v>44</v>
      </c>
      <c r="BJ7" s="19" t="s">
        <v>117</v>
      </c>
      <c r="BK7" s="19" t="s">
        <v>118</v>
      </c>
      <c r="BL7" s="19" t="s">
        <v>119</v>
      </c>
      <c r="BM7" s="54" t="s">
        <v>120</v>
      </c>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row>
    <row r="8" spans="1:209" s="56" customFormat="1" ht="312.75" customHeight="1" x14ac:dyDescent="0.25">
      <c r="A8" s="55">
        <v>22</v>
      </c>
      <c r="B8" s="21" t="s">
        <v>47</v>
      </c>
      <c r="C8" s="21" t="s">
        <v>530</v>
      </c>
      <c r="D8" s="16" t="s">
        <v>121</v>
      </c>
      <c r="E8" s="16" t="s">
        <v>122</v>
      </c>
      <c r="F8" s="16" t="s">
        <v>123</v>
      </c>
      <c r="G8" s="16" t="s">
        <v>124</v>
      </c>
      <c r="H8" s="16" t="s">
        <v>125</v>
      </c>
      <c r="I8" s="70">
        <v>0.1</v>
      </c>
      <c r="J8" s="16" t="s">
        <v>126</v>
      </c>
      <c r="K8" s="16" t="s">
        <v>127</v>
      </c>
      <c r="L8" s="16" t="s">
        <v>128</v>
      </c>
      <c r="M8" s="16" t="s">
        <v>129</v>
      </c>
      <c r="N8" s="16">
        <v>4</v>
      </c>
      <c r="O8" s="16">
        <v>4</v>
      </c>
      <c r="P8" s="6">
        <v>100</v>
      </c>
      <c r="Q8" s="16" t="s">
        <v>44</v>
      </c>
      <c r="R8" s="16" t="s">
        <v>130</v>
      </c>
      <c r="S8" s="78">
        <v>44621</v>
      </c>
      <c r="T8" s="78">
        <v>44926</v>
      </c>
      <c r="U8" s="16" t="s">
        <v>131</v>
      </c>
      <c r="V8" s="16">
        <v>0</v>
      </c>
      <c r="W8" s="16">
        <v>0</v>
      </c>
      <c r="X8" s="221">
        <v>0</v>
      </c>
      <c r="Y8" s="16">
        <v>0</v>
      </c>
      <c r="Z8" s="16">
        <v>0</v>
      </c>
      <c r="AA8" s="221">
        <v>0</v>
      </c>
      <c r="AB8" s="6">
        <v>1</v>
      </c>
      <c r="AC8" s="6">
        <v>1</v>
      </c>
      <c r="AD8" s="154">
        <v>0.25</v>
      </c>
      <c r="AE8" s="16">
        <v>0</v>
      </c>
      <c r="AF8" s="16">
        <v>0</v>
      </c>
      <c r="AG8" s="221">
        <v>0</v>
      </c>
      <c r="AH8" s="16">
        <v>0</v>
      </c>
      <c r="AI8" s="16">
        <v>0</v>
      </c>
      <c r="AJ8" s="221">
        <v>0</v>
      </c>
      <c r="AK8" s="20">
        <v>1</v>
      </c>
      <c r="AL8" s="20">
        <v>1</v>
      </c>
      <c r="AM8" s="67">
        <f>+AL8/$BF$8</f>
        <v>0.25</v>
      </c>
      <c r="AN8" s="20">
        <v>0</v>
      </c>
      <c r="AO8" s="20">
        <v>0</v>
      </c>
      <c r="AP8" s="221">
        <v>0</v>
      </c>
      <c r="AQ8" s="20">
        <v>0</v>
      </c>
      <c r="AR8" s="20">
        <v>0</v>
      </c>
      <c r="AS8" s="221">
        <v>0</v>
      </c>
      <c r="AT8" s="20">
        <v>1</v>
      </c>
      <c r="AU8" s="20">
        <v>1</v>
      </c>
      <c r="AV8" s="67">
        <f>+AU8/$BF$8</f>
        <v>0.25</v>
      </c>
      <c r="AW8" s="20">
        <v>0</v>
      </c>
      <c r="AX8" s="20">
        <v>0</v>
      </c>
      <c r="AY8" s="221">
        <v>0</v>
      </c>
      <c r="AZ8" s="20">
        <v>0</v>
      </c>
      <c r="BA8" s="20">
        <v>1</v>
      </c>
      <c r="BB8" s="221">
        <v>0.25</v>
      </c>
      <c r="BC8" s="20">
        <v>1</v>
      </c>
      <c r="BD8" s="20">
        <v>1</v>
      </c>
      <c r="BE8" s="126">
        <v>0.25</v>
      </c>
      <c r="BF8" s="17">
        <f>SUM(V8,Y8,AB8,AE8,AH8,AK8,AN8,AQ8,AT8,AW8,AZ8,BC8)</f>
        <v>4</v>
      </c>
      <c r="BG8" s="17">
        <v>5</v>
      </c>
      <c r="BH8" s="50">
        <v>1</v>
      </c>
      <c r="BI8" s="175">
        <f t="shared" ref="BI8:BI13" si="0">+BH8*I8/100%</f>
        <v>0.1</v>
      </c>
      <c r="BJ8" s="111" t="s">
        <v>132</v>
      </c>
      <c r="BK8" s="117" t="s">
        <v>610</v>
      </c>
      <c r="BL8" s="117" t="s">
        <v>664</v>
      </c>
      <c r="BM8" s="117" t="s">
        <v>735</v>
      </c>
      <c r="BN8" s="251" t="s">
        <v>842</v>
      </c>
    </row>
    <row r="9" spans="1:209" s="56" customFormat="1" ht="287.5" x14ac:dyDescent="0.25">
      <c r="A9" s="55">
        <v>23</v>
      </c>
      <c r="B9" s="21" t="s">
        <v>47</v>
      </c>
      <c r="C9" s="21" t="s">
        <v>67</v>
      </c>
      <c r="D9" s="16" t="s">
        <v>121</v>
      </c>
      <c r="E9" s="16" t="s">
        <v>122</v>
      </c>
      <c r="F9" s="16" t="s">
        <v>123</v>
      </c>
      <c r="G9" s="16" t="s">
        <v>133</v>
      </c>
      <c r="H9" s="16" t="s">
        <v>134</v>
      </c>
      <c r="I9" s="63">
        <v>0.3</v>
      </c>
      <c r="J9" s="16" t="s">
        <v>126</v>
      </c>
      <c r="K9" s="16" t="s">
        <v>135</v>
      </c>
      <c r="L9" s="16" t="s">
        <v>136</v>
      </c>
      <c r="M9" s="16" t="s">
        <v>137</v>
      </c>
      <c r="N9" s="16">
        <v>506</v>
      </c>
      <c r="O9" s="16">
        <v>506</v>
      </c>
      <c r="P9" s="16">
        <v>100</v>
      </c>
      <c r="Q9" s="16" t="s">
        <v>44</v>
      </c>
      <c r="R9" s="16" t="s">
        <v>130</v>
      </c>
      <c r="S9" s="78">
        <v>44621</v>
      </c>
      <c r="T9" s="78">
        <v>44926</v>
      </c>
      <c r="U9" s="16" t="s">
        <v>131</v>
      </c>
      <c r="V9" s="16">
        <v>0</v>
      </c>
      <c r="W9" s="16">
        <v>0</v>
      </c>
      <c r="X9" s="221">
        <v>0</v>
      </c>
      <c r="Y9" s="16">
        <v>0</v>
      </c>
      <c r="Z9" s="16">
        <v>0</v>
      </c>
      <c r="AA9" s="221">
        <v>0</v>
      </c>
      <c r="AB9" s="6">
        <v>506</v>
      </c>
      <c r="AC9" s="6">
        <v>506</v>
      </c>
      <c r="AD9" s="67">
        <v>0.25</v>
      </c>
      <c r="AE9" s="16">
        <v>0</v>
      </c>
      <c r="AF9" s="16">
        <v>0</v>
      </c>
      <c r="AG9" s="221">
        <v>0</v>
      </c>
      <c r="AH9" s="16">
        <v>0</v>
      </c>
      <c r="AI9" s="16">
        <v>0</v>
      </c>
      <c r="AJ9" s="221">
        <v>0</v>
      </c>
      <c r="AK9" s="20">
        <v>506</v>
      </c>
      <c r="AL9" s="20">
        <v>506</v>
      </c>
      <c r="AM9" s="67">
        <v>0.25</v>
      </c>
      <c r="AN9" s="20">
        <v>0</v>
      </c>
      <c r="AO9" s="20">
        <v>0</v>
      </c>
      <c r="AP9" s="20">
        <v>0</v>
      </c>
      <c r="AQ9" s="20">
        <v>0</v>
      </c>
      <c r="AR9" s="20">
        <v>0</v>
      </c>
      <c r="AS9" s="20">
        <v>0</v>
      </c>
      <c r="AT9" s="20">
        <v>506</v>
      </c>
      <c r="AU9" s="20">
        <v>506</v>
      </c>
      <c r="AV9" s="67">
        <v>0.25</v>
      </c>
      <c r="AW9" s="20">
        <v>0</v>
      </c>
      <c r="AX9" s="20">
        <v>0</v>
      </c>
      <c r="AY9" s="67">
        <v>0</v>
      </c>
      <c r="AZ9" s="20">
        <v>0</v>
      </c>
      <c r="BA9" s="20">
        <v>0</v>
      </c>
      <c r="BB9" s="67">
        <v>0</v>
      </c>
      <c r="BC9" s="20">
        <v>506</v>
      </c>
      <c r="BD9" s="20">
        <v>506</v>
      </c>
      <c r="BE9" s="67">
        <v>0.25</v>
      </c>
      <c r="BF9" s="17">
        <f>SUM(AB9+AK9+AT9+BC9)</f>
        <v>2024</v>
      </c>
      <c r="BG9" s="17">
        <f>SUM(AC9+AL9+AU9+BD9)</f>
        <v>2024</v>
      </c>
      <c r="BH9" s="9">
        <f t="shared" ref="BH9:BH12" si="1">+BG9/BF9</f>
        <v>1</v>
      </c>
      <c r="BI9" s="9">
        <f t="shared" si="0"/>
        <v>0.3</v>
      </c>
      <c r="BJ9" s="111" t="s">
        <v>138</v>
      </c>
      <c r="BK9" s="117" t="s">
        <v>138</v>
      </c>
      <c r="BL9" s="117" t="s">
        <v>138</v>
      </c>
      <c r="BM9" s="117" t="s">
        <v>736</v>
      </c>
      <c r="BN9" s="16" t="s">
        <v>843</v>
      </c>
    </row>
    <row r="10" spans="1:209" s="38" customFormat="1" ht="210" x14ac:dyDescent="0.25">
      <c r="A10" s="55">
        <v>24</v>
      </c>
      <c r="B10" s="21" t="s">
        <v>47</v>
      </c>
      <c r="C10" s="21" t="s">
        <v>67</v>
      </c>
      <c r="D10" s="16" t="s">
        <v>121</v>
      </c>
      <c r="E10" s="16" t="s">
        <v>122</v>
      </c>
      <c r="F10" s="16" t="s">
        <v>123</v>
      </c>
      <c r="G10" s="16" t="s">
        <v>139</v>
      </c>
      <c r="H10" s="16" t="s">
        <v>140</v>
      </c>
      <c r="I10" s="70">
        <v>0.1</v>
      </c>
      <c r="J10" s="16" t="s">
        <v>141</v>
      </c>
      <c r="K10" s="16" t="s">
        <v>142</v>
      </c>
      <c r="L10" s="16" t="s">
        <v>143</v>
      </c>
      <c r="M10" s="16" t="s">
        <v>144</v>
      </c>
      <c r="N10" s="16">
        <v>2</v>
      </c>
      <c r="O10" s="16">
        <v>2</v>
      </c>
      <c r="P10" s="16">
        <v>100</v>
      </c>
      <c r="Q10" s="16" t="s">
        <v>44</v>
      </c>
      <c r="R10" s="16" t="s">
        <v>145</v>
      </c>
      <c r="S10" s="78">
        <v>44621</v>
      </c>
      <c r="T10" s="78">
        <v>44926</v>
      </c>
      <c r="U10" s="16" t="s">
        <v>131</v>
      </c>
      <c r="V10" s="16">
        <v>0</v>
      </c>
      <c r="W10" s="16">
        <v>0</v>
      </c>
      <c r="X10" s="221">
        <v>0</v>
      </c>
      <c r="Y10" s="16">
        <v>0</v>
      </c>
      <c r="Z10" s="16">
        <v>0</v>
      </c>
      <c r="AA10" s="221">
        <v>0</v>
      </c>
      <c r="AB10" s="16">
        <v>0</v>
      </c>
      <c r="AC10" s="16">
        <v>0</v>
      </c>
      <c r="AD10" s="221">
        <v>0</v>
      </c>
      <c r="AE10" s="16">
        <v>0</v>
      </c>
      <c r="AF10" s="16">
        <v>0</v>
      </c>
      <c r="AG10" s="221">
        <v>0</v>
      </c>
      <c r="AH10" s="220">
        <v>0</v>
      </c>
      <c r="AI10" s="220">
        <v>0</v>
      </c>
      <c r="AJ10" s="221">
        <v>0</v>
      </c>
      <c r="AK10" s="126">
        <v>0.5</v>
      </c>
      <c r="AL10" s="122">
        <v>0.5</v>
      </c>
      <c r="AM10" s="126">
        <v>0.5</v>
      </c>
      <c r="AN10" s="20">
        <v>0</v>
      </c>
      <c r="AO10" s="20">
        <v>0</v>
      </c>
      <c r="AP10" s="126">
        <v>0</v>
      </c>
      <c r="AQ10" s="20">
        <v>0</v>
      </c>
      <c r="AR10" s="20">
        <v>0</v>
      </c>
      <c r="AS10" s="126">
        <v>0</v>
      </c>
      <c r="AT10" s="20">
        <v>0</v>
      </c>
      <c r="AU10" s="20">
        <v>0</v>
      </c>
      <c r="AV10" s="126">
        <v>0</v>
      </c>
      <c r="AW10" s="20">
        <v>0</v>
      </c>
      <c r="AX10" s="20">
        <v>0</v>
      </c>
      <c r="AY10" s="126">
        <v>0</v>
      </c>
      <c r="AZ10" s="20">
        <v>0</v>
      </c>
      <c r="BA10" s="20">
        <v>0</v>
      </c>
      <c r="BB10" s="126">
        <v>0</v>
      </c>
      <c r="BC10" s="122">
        <v>0.5</v>
      </c>
      <c r="BD10" s="126">
        <v>0.5</v>
      </c>
      <c r="BE10" s="126">
        <v>0.5</v>
      </c>
      <c r="BF10" s="152">
        <v>1</v>
      </c>
      <c r="BG10" s="152">
        <v>1</v>
      </c>
      <c r="BH10" s="50">
        <f t="shared" si="1"/>
        <v>1</v>
      </c>
      <c r="BI10" s="50">
        <f t="shared" si="0"/>
        <v>0.1</v>
      </c>
      <c r="BJ10" s="111" t="s">
        <v>146</v>
      </c>
      <c r="BK10" s="117" t="s">
        <v>146</v>
      </c>
      <c r="BL10" s="117" t="s">
        <v>665</v>
      </c>
      <c r="BM10" s="219" t="s">
        <v>737</v>
      </c>
      <c r="BN10" s="16" t="s">
        <v>844</v>
      </c>
    </row>
    <row r="11" spans="1:209" s="38" customFormat="1" ht="375" customHeight="1" x14ac:dyDescent="0.25">
      <c r="A11" s="55">
        <v>25</v>
      </c>
      <c r="B11" s="21" t="s">
        <v>47</v>
      </c>
      <c r="C11" s="21" t="s">
        <v>67</v>
      </c>
      <c r="D11" s="16" t="s">
        <v>121</v>
      </c>
      <c r="E11" s="16" t="s">
        <v>122</v>
      </c>
      <c r="F11" s="16" t="s">
        <v>123</v>
      </c>
      <c r="G11" s="16" t="s">
        <v>139</v>
      </c>
      <c r="H11" s="16" t="s">
        <v>147</v>
      </c>
      <c r="I11" s="63">
        <v>0.4</v>
      </c>
      <c r="J11" s="16" t="s">
        <v>141</v>
      </c>
      <c r="K11" s="16" t="s">
        <v>148</v>
      </c>
      <c r="L11" s="16" t="s">
        <v>149</v>
      </c>
      <c r="M11" s="16" t="s">
        <v>150</v>
      </c>
      <c r="N11" s="16">
        <v>12</v>
      </c>
      <c r="O11" s="16">
        <v>12</v>
      </c>
      <c r="P11" s="16">
        <v>99.4</v>
      </c>
      <c r="Q11" s="16" t="s">
        <v>44</v>
      </c>
      <c r="R11" s="16" t="s">
        <v>151</v>
      </c>
      <c r="S11" s="78">
        <v>44621</v>
      </c>
      <c r="T11" s="78">
        <v>44926</v>
      </c>
      <c r="U11" s="16" t="s">
        <v>131</v>
      </c>
      <c r="V11" s="16">
        <v>1</v>
      </c>
      <c r="W11" s="16">
        <v>1</v>
      </c>
      <c r="X11" s="155">
        <f>W11/$BF$11</f>
        <v>8.3333333333333329E-2</v>
      </c>
      <c r="Y11" s="16">
        <v>1</v>
      </c>
      <c r="Z11" s="16">
        <v>1</v>
      </c>
      <c r="AA11" s="155">
        <f>Z11/$BF$11</f>
        <v>8.3333333333333329E-2</v>
      </c>
      <c r="AB11" s="16">
        <v>1</v>
      </c>
      <c r="AC11" s="16">
        <v>1</v>
      </c>
      <c r="AD11" s="155">
        <f>AC11/$BF$11</f>
        <v>8.3333333333333329E-2</v>
      </c>
      <c r="AE11" s="39">
        <v>1</v>
      </c>
      <c r="AF11" s="39">
        <v>1</v>
      </c>
      <c r="AG11" s="155">
        <f>AF11/$BF$11</f>
        <v>8.3333333333333329E-2</v>
      </c>
      <c r="AH11" s="39">
        <v>1</v>
      </c>
      <c r="AI11" s="39">
        <v>1</v>
      </c>
      <c r="AJ11" s="155">
        <f>AI11/$BF$11</f>
        <v>8.3333333333333329E-2</v>
      </c>
      <c r="AK11" s="20">
        <v>1</v>
      </c>
      <c r="AL11" s="39">
        <v>1</v>
      </c>
      <c r="AM11" s="155">
        <f>AL11/$BF$11</f>
        <v>8.3333333333333329E-2</v>
      </c>
      <c r="AN11" s="39">
        <v>1</v>
      </c>
      <c r="AO11" s="39">
        <v>1</v>
      </c>
      <c r="AP11" s="155">
        <f>AO11/$BF$11</f>
        <v>8.3333333333333329E-2</v>
      </c>
      <c r="AQ11" s="39">
        <v>1</v>
      </c>
      <c r="AR11" s="39">
        <v>1</v>
      </c>
      <c r="AS11" s="155">
        <f>AR11/$BF$11</f>
        <v>8.3333333333333329E-2</v>
      </c>
      <c r="AT11" s="39">
        <v>1</v>
      </c>
      <c r="AU11" s="39">
        <v>1</v>
      </c>
      <c r="AV11" s="155">
        <f>AU11/$BF$11</f>
        <v>8.3333333333333329E-2</v>
      </c>
      <c r="AW11" s="39">
        <v>1</v>
      </c>
      <c r="AX11" s="39">
        <v>1</v>
      </c>
      <c r="AY11" s="155">
        <f>AX11/$BF$11</f>
        <v>8.3333333333333329E-2</v>
      </c>
      <c r="AZ11" s="39">
        <v>1</v>
      </c>
      <c r="BA11" s="39">
        <v>1</v>
      </c>
      <c r="BB11" s="155">
        <f>BA11/$BF$11</f>
        <v>8.3333333333333329E-2</v>
      </c>
      <c r="BC11" s="39">
        <v>1</v>
      </c>
      <c r="BD11" s="39">
        <v>1</v>
      </c>
      <c r="BE11" s="155">
        <f>BD11/$BF$11</f>
        <v>8.3333333333333329E-2</v>
      </c>
      <c r="BF11" s="17">
        <v>12</v>
      </c>
      <c r="BG11" s="17">
        <v>12</v>
      </c>
      <c r="BH11" s="9">
        <f>+BG11/BF11</f>
        <v>1</v>
      </c>
      <c r="BI11" s="9">
        <f t="shared" si="0"/>
        <v>0.4</v>
      </c>
      <c r="BJ11" s="111" t="s">
        <v>152</v>
      </c>
      <c r="BK11" s="117" t="s">
        <v>611</v>
      </c>
      <c r="BL11" s="117" t="s">
        <v>611</v>
      </c>
      <c r="BM11" s="219" t="s">
        <v>611</v>
      </c>
      <c r="BN11" s="219" t="s">
        <v>611</v>
      </c>
    </row>
    <row r="12" spans="1:209" s="38" customFormat="1" ht="210" x14ac:dyDescent="0.25">
      <c r="A12" s="55">
        <v>26</v>
      </c>
      <c r="B12" s="21" t="s">
        <v>47</v>
      </c>
      <c r="C12" s="21" t="s">
        <v>67</v>
      </c>
      <c r="D12" s="16" t="s">
        <v>121</v>
      </c>
      <c r="E12" s="16" t="s">
        <v>122</v>
      </c>
      <c r="F12" s="16" t="s">
        <v>123</v>
      </c>
      <c r="G12" s="16" t="s">
        <v>124</v>
      </c>
      <c r="H12" s="16" t="s">
        <v>153</v>
      </c>
      <c r="I12" s="63">
        <v>7.0000000000000007E-2</v>
      </c>
      <c r="J12" s="16" t="s">
        <v>141</v>
      </c>
      <c r="K12" s="16" t="s">
        <v>154</v>
      </c>
      <c r="L12" s="16" t="s">
        <v>155</v>
      </c>
      <c r="M12" s="16" t="s">
        <v>156</v>
      </c>
      <c r="N12" s="16">
        <v>2</v>
      </c>
      <c r="O12" s="16">
        <v>2</v>
      </c>
      <c r="P12" s="16">
        <v>100</v>
      </c>
      <c r="Q12" s="16" t="s">
        <v>44</v>
      </c>
      <c r="R12" s="16" t="s">
        <v>157</v>
      </c>
      <c r="S12" s="78">
        <v>44621</v>
      </c>
      <c r="T12" s="78">
        <v>44742</v>
      </c>
      <c r="U12" s="16" t="s">
        <v>131</v>
      </c>
      <c r="V12" s="16">
        <v>0</v>
      </c>
      <c r="W12" s="16">
        <v>0</v>
      </c>
      <c r="X12" s="221">
        <v>0</v>
      </c>
      <c r="Y12" s="16">
        <v>0</v>
      </c>
      <c r="Z12" s="16">
        <v>0</v>
      </c>
      <c r="AA12" s="221">
        <v>0</v>
      </c>
      <c r="AB12" s="16">
        <v>0</v>
      </c>
      <c r="AC12" s="16">
        <v>0</v>
      </c>
      <c r="AD12" s="221">
        <v>0</v>
      </c>
      <c r="AE12" s="16">
        <v>0</v>
      </c>
      <c r="AF12" s="16">
        <v>0</v>
      </c>
      <c r="AG12" s="221">
        <v>0</v>
      </c>
      <c r="AH12" s="16">
        <v>0</v>
      </c>
      <c r="AI12" s="16">
        <v>0</v>
      </c>
      <c r="AJ12" s="221">
        <v>0</v>
      </c>
      <c r="AK12" s="20">
        <v>1</v>
      </c>
      <c r="AL12" s="39">
        <v>1</v>
      </c>
      <c r="AM12" s="80">
        <f>AK12/$N$12</f>
        <v>0.5</v>
      </c>
      <c r="AN12" s="39">
        <v>0</v>
      </c>
      <c r="AO12" s="39">
        <v>0</v>
      </c>
      <c r="AP12" s="80">
        <f>AN12/$N$12</f>
        <v>0</v>
      </c>
      <c r="AQ12" s="39">
        <v>1</v>
      </c>
      <c r="AR12" s="39">
        <v>1</v>
      </c>
      <c r="AS12" s="80">
        <f>AQ12/$N$12</f>
        <v>0.5</v>
      </c>
      <c r="AT12" s="39">
        <v>0</v>
      </c>
      <c r="AU12" s="39">
        <v>0</v>
      </c>
      <c r="AV12" s="80">
        <f>AT12/$N$12</f>
        <v>0</v>
      </c>
      <c r="AW12" s="39">
        <v>0</v>
      </c>
      <c r="AX12" s="39">
        <v>0</v>
      </c>
      <c r="AY12" s="80">
        <f>AW12/$N$12</f>
        <v>0</v>
      </c>
      <c r="AZ12" s="39">
        <v>0</v>
      </c>
      <c r="BA12" s="39">
        <v>0</v>
      </c>
      <c r="BB12" s="80">
        <f>AZ12/$N$12</f>
        <v>0</v>
      </c>
      <c r="BC12" s="39">
        <v>0</v>
      </c>
      <c r="BD12" s="39">
        <v>0</v>
      </c>
      <c r="BE12" s="80">
        <f>BC12/$N$12</f>
        <v>0</v>
      </c>
      <c r="BF12" s="17">
        <v>2</v>
      </c>
      <c r="BG12" s="17">
        <v>2</v>
      </c>
      <c r="BH12" s="9">
        <f t="shared" si="1"/>
        <v>1</v>
      </c>
      <c r="BI12" s="9">
        <f t="shared" si="0"/>
        <v>7.0000000000000007E-2</v>
      </c>
      <c r="BJ12" s="111" t="s">
        <v>158</v>
      </c>
      <c r="BK12" s="117" t="s">
        <v>612</v>
      </c>
      <c r="BL12" s="117" t="s">
        <v>666</v>
      </c>
      <c r="BM12" s="219" t="s">
        <v>738</v>
      </c>
      <c r="BN12" s="219" t="s">
        <v>738</v>
      </c>
    </row>
    <row r="13" spans="1:209" s="38" customFormat="1" ht="210" x14ac:dyDescent="0.25">
      <c r="A13" s="55">
        <v>27</v>
      </c>
      <c r="B13" s="21" t="s">
        <v>47</v>
      </c>
      <c r="C13" s="21" t="s">
        <v>67</v>
      </c>
      <c r="D13" s="16" t="s">
        <v>121</v>
      </c>
      <c r="E13" s="16" t="s">
        <v>122</v>
      </c>
      <c r="F13" s="16" t="s">
        <v>123</v>
      </c>
      <c r="G13" s="16" t="s">
        <v>139</v>
      </c>
      <c r="H13" s="16" t="s">
        <v>159</v>
      </c>
      <c r="I13" s="70">
        <v>0.03</v>
      </c>
      <c r="J13" s="16" t="s">
        <v>141</v>
      </c>
      <c r="K13" s="16" t="s">
        <v>160</v>
      </c>
      <c r="L13" s="16" t="s">
        <v>161</v>
      </c>
      <c r="M13" s="16" t="s">
        <v>162</v>
      </c>
      <c r="N13" s="16">
        <v>2</v>
      </c>
      <c r="O13" s="16">
        <v>2</v>
      </c>
      <c r="P13" s="16">
        <v>100</v>
      </c>
      <c r="Q13" s="16" t="s">
        <v>44</v>
      </c>
      <c r="R13" s="16" t="s">
        <v>163</v>
      </c>
      <c r="S13" s="78">
        <v>44621</v>
      </c>
      <c r="T13" s="78">
        <v>44926</v>
      </c>
      <c r="U13" s="16" t="s">
        <v>131</v>
      </c>
      <c r="V13" s="16">
        <v>0</v>
      </c>
      <c r="W13" s="16">
        <v>0</v>
      </c>
      <c r="X13" s="221">
        <v>0</v>
      </c>
      <c r="Y13" s="16">
        <v>0</v>
      </c>
      <c r="Z13" s="16">
        <v>0</v>
      </c>
      <c r="AA13" s="221">
        <v>0</v>
      </c>
      <c r="AB13" s="16">
        <v>0</v>
      </c>
      <c r="AC13" s="16">
        <v>0</v>
      </c>
      <c r="AD13" s="221">
        <v>0</v>
      </c>
      <c r="AE13" s="16">
        <v>0</v>
      </c>
      <c r="AF13" s="16">
        <v>0</v>
      </c>
      <c r="AG13" s="221">
        <v>0</v>
      </c>
      <c r="AH13" s="16">
        <v>0</v>
      </c>
      <c r="AI13" s="16">
        <v>0</v>
      </c>
      <c r="AJ13" s="221">
        <v>0</v>
      </c>
      <c r="AK13" s="16">
        <v>0</v>
      </c>
      <c r="AL13" s="16">
        <v>0</v>
      </c>
      <c r="AM13" s="221">
        <v>0</v>
      </c>
      <c r="AN13" s="16">
        <v>0</v>
      </c>
      <c r="AO13" s="16">
        <v>0</v>
      </c>
      <c r="AP13" s="221">
        <v>0</v>
      </c>
      <c r="AQ13" s="16">
        <v>0</v>
      </c>
      <c r="AR13" s="16">
        <v>0</v>
      </c>
      <c r="AS13" s="221">
        <v>0</v>
      </c>
      <c r="AT13" s="16">
        <v>0</v>
      </c>
      <c r="AU13" s="16">
        <v>0</v>
      </c>
      <c r="AV13" s="221">
        <v>0</v>
      </c>
      <c r="AW13" s="39">
        <v>0</v>
      </c>
      <c r="AX13" s="39">
        <v>1</v>
      </c>
      <c r="AY13" s="80">
        <v>1</v>
      </c>
      <c r="AZ13" s="16">
        <v>0</v>
      </c>
      <c r="BA13" s="16">
        <v>0</v>
      </c>
      <c r="BB13" s="221">
        <v>0</v>
      </c>
      <c r="BC13" s="39">
        <v>100</v>
      </c>
      <c r="BD13" s="16">
        <v>0</v>
      </c>
      <c r="BE13" s="16">
        <v>0</v>
      </c>
      <c r="BF13" s="221">
        <v>0</v>
      </c>
      <c r="BG13" s="17">
        <v>100</v>
      </c>
      <c r="BH13" s="222">
        <v>1</v>
      </c>
      <c r="BI13" s="50">
        <f t="shared" si="0"/>
        <v>0.03</v>
      </c>
      <c r="BJ13" s="111" t="s">
        <v>164</v>
      </c>
      <c r="BK13" s="117" t="s">
        <v>613</v>
      </c>
      <c r="BL13" s="117" t="s">
        <v>667</v>
      </c>
      <c r="BM13" s="219" t="s">
        <v>739</v>
      </c>
      <c r="BN13" s="16" t="s">
        <v>845</v>
      </c>
    </row>
    <row r="14" spans="1:209" s="40" customFormat="1" ht="42" customHeight="1" thickBot="1" x14ac:dyDescent="0.3">
      <c r="B14" s="57" t="s">
        <v>99</v>
      </c>
      <c r="C14" s="42"/>
      <c r="D14" s="43"/>
      <c r="E14" s="43"/>
      <c r="F14" s="43"/>
      <c r="G14" s="43"/>
      <c r="H14" s="44"/>
      <c r="I14" s="2">
        <f>SUM(I8:I13)</f>
        <v>1</v>
      </c>
      <c r="J14" s="43"/>
      <c r="K14" s="43"/>
      <c r="L14" s="43"/>
      <c r="M14" s="43"/>
      <c r="N14" s="43"/>
      <c r="O14" s="43"/>
      <c r="P14" s="43"/>
      <c r="Q14" s="43"/>
      <c r="R14" s="43"/>
      <c r="S14" s="43"/>
      <c r="T14" s="43"/>
      <c r="U14" s="43"/>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74">
        <f>SUM(BI8:BI13)</f>
        <v>1</v>
      </c>
      <c r="BJ14" s="45"/>
      <c r="BK14" s="45"/>
      <c r="BL14" s="45"/>
      <c r="BM14" s="46"/>
    </row>
    <row r="15" spans="1:209" x14ac:dyDescent="0.25">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row>
    <row r="36" spans="2:7" x14ac:dyDescent="0.25">
      <c r="B36" s="49"/>
      <c r="C36" s="49"/>
      <c r="D36" s="49"/>
      <c r="E36" s="49"/>
      <c r="F36" s="49"/>
      <c r="G36" s="49"/>
    </row>
    <row r="37" spans="2:7" x14ac:dyDescent="0.25">
      <c r="B37" s="49"/>
      <c r="C37" s="49"/>
      <c r="D37" s="49"/>
      <c r="E37" s="49"/>
      <c r="F37" s="49"/>
      <c r="G37" s="49"/>
    </row>
    <row r="38" spans="2:7" x14ac:dyDescent="0.25">
      <c r="B38" s="49"/>
      <c r="C38" s="49"/>
      <c r="D38" s="49"/>
      <c r="E38" s="49"/>
      <c r="F38" s="49"/>
      <c r="G38" s="49"/>
    </row>
    <row r="39" spans="2:7" x14ac:dyDescent="0.25">
      <c r="B39" s="49"/>
      <c r="C39" s="49"/>
      <c r="D39" s="49"/>
      <c r="E39" s="49"/>
      <c r="F39" s="49"/>
      <c r="G39" s="49"/>
    </row>
    <row r="40" spans="2:7" x14ac:dyDescent="0.25">
      <c r="B40" s="49"/>
      <c r="C40" s="49"/>
      <c r="D40" s="49"/>
      <c r="E40" s="49"/>
      <c r="F40" s="49"/>
      <c r="G40" s="49"/>
    </row>
    <row r="41" spans="2:7" x14ac:dyDescent="0.25">
      <c r="B41" s="49"/>
      <c r="C41" s="49"/>
      <c r="D41" s="49"/>
      <c r="E41" s="49"/>
      <c r="F41" s="49"/>
      <c r="G41" s="49"/>
    </row>
    <row r="42" spans="2:7" x14ac:dyDescent="0.25">
      <c r="B42" s="49"/>
      <c r="C42" s="49"/>
      <c r="D42" s="49"/>
      <c r="E42" s="49"/>
      <c r="F42" s="49"/>
      <c r="G42" s="49"/>
    </row>
    <row r="43" spans="2:7" x14ac:dyDescent="0.25">
      <c r="B43" s="49"/>
      <c r="C43" s="49"/>
      <c r="D43" s="49"/>
      <c r="E43" s="49"/>
      <c r="F43" s="49"/>
      <c r="G43" s="49"/>
    </row>
    <row r="44" spans="2:7" x14ac:dyDescent="0.25">
      <c r="B44" s="49"/>
      <c r="C44" s="49"/>
      <c r="D44" s="49"/>
      <c r="E44" s="49"/>
      <c r="F44" s="49"/>
      <c r="G44" s="49"/>
    </row>
    <row r="45" spans="2:7" x14ac:dyDescent="0.25">
      <c r="B45" s="49"/>
      <c r="C45" s="49"/>
      <c r="D45" s="49"/>
      <c r="E45" s="49"/>
      <c r="F45" s="49"/>
      <c r="G45" s="49"/>
    </row>
    <row r="46" spans="2:7" x14ac:dyDescent="0.25">
      <c r="B46" s="49"/>
      <c r="C46" s="49"/>
      <c r="D46" s="49"/>
      <c r="E46" s="49"/>
      <c r="F46" s="49"/>
      <c r="G46" s="49"/>
    </row>
    <row r="47" spans="2:7" x14ac:dyDescent="0.25">
      <c r="B47" s="49"/>
      <c r="C47" s="49"/>
      <c r="D47" s="49"/>
      <c r="E47" s="49"/>
      <c r="F47" s="49"/>
      <c r="G47" s="49"/>
    </row>
    <row r="48" spans="2:7" x14ac:dyDescent="0.25">
      <c r="B48" s="49"/>
      <c r="C48" s="49"/>
      <c r="D48" s="49"/>
      <c r="E48" s="49"/>
      <c r="F48" s="49"/>
      <c r="G48" s="49"/>
    </row>
    <row r="49" spans="2:7" x14ac:dyDescent="0.25">
      <c r="B49" s="49"/>
      <c r="C49" s="49"/>
      <c r="D49" s="49"/>
      <c r="E49" s="49"/>
      <c r="F49" s="49"/>
      <c r="G49" s="49"/>
    </row>
    <row r="50" spans="2:7" x14ac:dyDescent="0.25">
      <c r="B50" s="49"/>
      <c r="C50" s="49"/>
      <c r="D50" s="49"/>
      <c r="E50" s="49"/>
      <c r="F50" s="49"/>
      <c r="G50" s="49"/>
    </row>
    <row r="51" spans="2:7" x14ac:dyDescent="0.25">
      <c r="B51" s="49"/>
      <c r="C51" s="49"/>
      <c r="D51" s="49"/>
      <c r="E51" s="49"/>
      <c r="F51" s="49"/>
      <c r="G51" s="49"/>
    </row>
    <row r="68" spans="2:7" x14ac:dyDescent="0.25">
      <c r="B68" s="49"/>
      <c r="C68" s="49"/>
      <c r="E68" s="49"/>
      <c r="F68" s="49"/>
      <c r="G68" s="49"/>
    </row>
    <row r="89" spans="2:7" x14ac:dyDescent="0.25">
      <c r="B89" s="49"/>
      <c r="C89" s="49"/>
      <c r="D89" s="49" t="s">
        <v>116</v>
      </c>
      <c r="E89" s="49"/>
      <c r="F89" s="49"/>
      <c r="G89" s="49"/>
    </row>
    <row r="91" spans="2:7" x14ac:dyDescent="0.25">
      <c r="B91" s="49"/>
      <c r="C91" s="49"/>
      <c r="D91" s="49"/>
      <c r="E91" s="49"/>
      <c r="F91" s="49"/>
      <c r="G91" s="49"/>
    </row>
    <row r="92" spans="2:7" x14ac:dyDescent="0.25">
      <c r="B92" s="49"/>
      <c r="C92" s="49"/>
      <c r="D92" s="49"/>
      <c r="E92" s="49"/>
      <c r="F92" s="49"/>
      <c r="G92" s="49"/>
    </row>
    <row r="93" spans="2:7" x14ac:dyDescent="0.25">
      <c r="B93" s="49"/>
      <c r="C93" s="49"/>
      <c r="D93" s="49"/>
      <c r="E93" s="49"/>
      <c r="F93" s="49"/>
      <c r="G93" s="49"/>
    </row>
    <row r="94" spans="2:7" x14ac:dyDescent="0.25">
      <c r="B94" s="49"/>
      <c r="C94" s="49"/>
      <c r="D94" s="49"/>
      <c r="E94" s="49"/>
      <c r="F94" s="49"/>
      <c r="G94" s="49"/>
    </row>
    <row r="95" spans="2:7" x14ac:dyDescent="0.25">
      <c r="B95" s="49"/>
      <c r="C95" s="49"/>
      <c r="D95" s="49"/>
      <c r="E95" s="49"/>
      <c r="F95" s="49"/>
      <c r="G95" s="49"/>
    </row>
  </sheetData>
  <mergeCells count="42">
    <mergeCell ref="B4:BM4"/>
    <mergeCell ref="B1:B3"/>
    <mergeCell ref="C1:BI3"/>
    <mergeCell ref="BJ1:BM1"/>
    <mergeCell ref="BJ2:BM2"/>
    <mergeCell ref="BJ3:BM3"/>
    <mergeCell ref="B5:U5"/>
    <mergeCell ref="V5:BM5"/>
    <mergeCell ref="V6:X6"/>
    <mergeCell ref="Y6:AA6"/>
    <mergeCell ref="AB6:AD6"/>
    <mergeCell ref="AE6:AG6"/>
    <mergeCell ref="AH6:AJ6"/>
    <mergeCell ref="AK6:AM6"/>
    <mergeCell ref="AN6:AP6"/>
    <mergeCell ref="AQ6:AS6"/>
    <mergeCell ref="U6:U7"/>
    <mergeCell ref="J6:J7"/>
    <mergeCell ref="K6:K7"/>
    <mergeCell ref="L6:L7"/>
    <mergeCell ref="M6:M7"/>
    <mergeCell ref="N6:N7"/>
    <mergeCell ref="B6:B7"/>
    <mergeCell ref="C6:C7"/>
    <mergeCell ref="D6:D7"/>
    <mergeCell ref="E6:E7"/>
    <mergeCell ref="F6:F7"/>
    <mergeCell ref="G6:G7"/>
    <mergeCell ref="H6:H7"/>
    <mergeCell ref="I6:I7"/>
    <mergeCell ref="AT6:AV6"/>
    <mergeCell ref="AW6:AY6"/>
    <mergeCell ref="O6:O7"/>
    <mergeCell ref="P6:P7"/>
    <mergeCell ref="Q6:Q7"/>
    <mergeCell ref="R6:R7"/>
    <mergeCell ref="S6:S7"/>
    <mergeCell ref="AZ6:BB6"/>
    <mergeCell ref="BC6:BE6"/>
    <mergeCell ref="BF6:BH6"/>
    <mergeCell ref="BJ6:BM6"/>
    <mergeCell ref="T6:T7"/>
  </mergeCells>
  <dataValidations disablePrompts="1" count="2">
    <dataValidation type="list" allowBlank="1" showInputMessage="1" showErrorMessage="1" sqref="J14" xr:uid="{00000000-0002-0000-0400-000000000000}">
      <formula1>"EFICACIA,EFICIENCIA,EFECTIVIDAD"</formula1>
    </dataValidation>
    <dataValidation type="list" allowBlank="1" showInputMessage="1" showErrorMessage="1" sqref="R14" xr:uid="{00000000-0002-0000-0400-000001000000}">
      <formula1>"MENSUAL,TRIMESTRAL,SEMESTRAL,ANUAL"</formula1>
    </dataValidation>
  </dataValidations>
  <pageMargins left="0.7" right="0.7" top="0.75" bottom="0.75" header="0.3" footer="0.3"/>
  <pageSetup orientation="portrait" horizontalDpi="200" verticalDpi="2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sheetPr>
  <dimension ref="A1:HA87"/>
  <sheetViews>
    <sheetView topLeftCell="F6" zoomScale="60" zoomScaleNormal="60" workbookViewId="0">
      <pane ySplit="2" topLeftCell="A9" activePane="bottomLeft" state="frozen"/>
      <selection activeCell="C6" sqref="C6"/>
      <selection pane="bottomLeft" activeCell="H10" sqref="H10"/>
    </sheetView>
  </sheetViews>
  <sheetFormatPr baseColWidth="10" defaultColWidth="11.453125" defaultRowHeight="14" outlineLevelCol="1" x14ac:dyDescent="0.3"/>
  <cols>
    <col min="1" max="1" width="0" style="197" hidden="1" customWidth="1"/>
    <col min="2" max="2" width="49.7265625" style="212" customWidth="1"/>
    <col min="3" max="3" width="47.81640625" style="197" customWidth="1"/>
    <col min="4" max="5" width="20" style="197" customWidth="1"/>
    <col min="6" max="6" width="43.1796875" style="197" customWidth="1"/>
    <col min="7" max="7" width="27.54296875" style="197" customWidth="1"/>
    <col min="8" max="8" width="42" style="197" customWidth="1"/>
    <col min="9" max="9" width="18.7265625" style="197" customWidth="1"/>
    <col min="10" max="10" width="19.26953125" style="197" customWidth="1"/>
    <col min="11" max="11" width="22.1796875" style="197" customWidth="1"/>
    <col min="12" max="13" width="30.54296875" style="197" customWidth="1"/>
    <col min="14" max="14" width="19" style="197" customWidth="1"/>
    <col min="15" max="15" width="21" style="197" customWidth="1"/>
    <col min="16" max="16" width="17" style="197" customWidth="1"/>
    <col min="17" max="17" width="14.1796875" style="197" customWidth="1"/>
    <col min="18" max="18" width="18.453125" style="197" customWidth="1"/>
    <col min="19" max="19" width="15.1796875" style="197" customWidth="1"/>
    <col min="20" max="20" width="11.453125" style="197" customWidth="1" outlineLevel="1"/>
    <col min="21" max="21" width="21.1796875" style="197" customWidth="1" outlineLevel="1"/>
    <col min="22" max="22" width="24.54296875" style="197" customWidth="1" outlineLevel="1"/>
    <col min="23" max="23" width="20.81640625" style="197" customWidth="1" outlineLevel="1"/>
    <col min="24" max="24" width="21.1796875" style="197" customWidth="1" outlineLevel="1"/>
    <col min="25" max="25" width="19.453125" style="197" customWidth="1" outlineLevel="1"/>
    <col min="26" max="26" width="11.7265625" style="197" customWidth="1" outlineLevel="1"/>
    <col min="27" max="27" width="19.453125" style="197" customWidth="1" outlineLevel="1"/>
    <col min="28" max="28" width="18.81640625" style="197" customWidth="1" outlineLevel="1"/>
    <col min="29" max="29" width="27.1796875" style="197" customWidth="1" outlineLevel="1"/>
    <col min="30" max="30" width="17.1796875" style="197" customWidth="1" outlineLevel="1"/>
    <col min="31" max="31" width="19.7265625" style="197" customWidth="1" outlineLevel="1"/>
    <col min="32" max="32" width="18.81640625" style="197" customWidth="1" outlineLevel="1"/>
    <col min="33" max="33" width="15.453125" style="197" customWidth="1" outlineLevel="1"/>
    <col min="34" max="34" width="24" style="197" customWidth="1" outlineLevel="1"/>
    <col min="35" max="35" width="13.1796875" style="197" customWidth="1" outlineLevel="1"/>
    <col min="36" max="37" width="22" style="197" customWidth="1" outlineLevel="1"/>
    <col min="38" max="38" width="15.453125" style="197" customWidth="1" outlineLevel="1"/>
    <col min="39" max="39" width="18.54296875" style="197" customWidth="1" outlineLevel="1"/>
    <col min="40" max="40" width="15.7265625" style="197" customWidth="1" outlineLevel="1"/>
    <col min="41" max="41" width="15.1796875" style="197" customWidth="1" outlineLevel="1"/>
    <col min="42" max="42" width="23.1796875" style="197" customWidth="1" outlineLevel="1"/>
    <col min="43" max="43" width="18.54296875" style="197" customWidth="1" outlineLevel="1"/>
    <col min="44" max="44" width="16" style="197" customWidth="1" outlineLevel="1"/>
    <col min="45" max="45" width="17.453125" style="197" customWidth="1" outlineLevel="1"/>
    <col min="46" max="46" width="12.81640625" style="197" customWidth="1" outlineLevel="1"/>
    <col min="47" max="47" width="17.453125" style="197" customWidth="1" outlineLevel="1"/>
    <col min="48" max="48" width="13.453125" style="197" customWidth="1" outlineLevel="1"/>
    <col min="49" max="49" width="22.54296875" style="197" customWidth="1" outlineLevel="1"/>
    <col min="50" max="50" width="13.1796875" style="197" customWidth="1" outlineLevel="1"/>
    <col min="51" max="51" width="16.81640625" style="197" customWidth="1" outlineLevel="1"/>
    <col min="52" max="52" width="20" style="197" customWidth="1" outlineLevel="1"/>
    <col min="53" max="53" width="20.81640625" style="197" customWidth="1" outlineLevel="1"/>
    <col min="54" max="54" width="19.1796875" style="197" customWidth="1" outlineLevel="1"/>
    <col min="55" max="55" width="25.7265625" style="197" customWidth="1" outlineLevel="1"/>
    <col min="56" max="56" width="19.453125" style="197" customWidth="1" outlineLevel="1"/>
    <col min="57" max="57" width="20.81640625" style="197" customWidth="1" outlineLevel="1"/>
    <col min="58" max="58" width="25.7265625" style="197" customWidth="1" outlineLevel="1"/>
    <col min="59" max="59" width="22" style="197" customWidth="1" outlineLevel="1"/>
    <col min="60" max="60" width="18.54296875" style="197" customWidth="1" outlineLevel="1"/>
    <col min="61" max="61" width="14.26953125" style="197" customWidth="1" outlineLevel="1"/>
    <col min="62" max="62" width="67.7265625" style="197" customWidth="1"/>
    <col min="63" max="63" width="28.81640625" style="197" customWidth="1"/>
    <col min="64" max="64" width="55.453125" style="197" customWidth="1"/>
    <col min="65" max="65" width="28.81640625" style="197" customWidth="1"/>
    <col min="66" max="66" width="82.54296875" style="197" customWidth="1"/>
    <col min="67" max="70" width="11.453125" style="197" customWidth="1"/>
    <col min="71" max="16384" width="11.453125" style="197"/>
  </cols>
  <sheetData>
    <row r="1" spans="1:209" ht="53.25" customHeight="1" x14ac:dyDescent="0.3">
      <c r="B1" s="332"/>
      <c r="C1" s="333"/>
      <c r="D1" s="334"/>
      <c r="E1" s="334"/>
      <c r="F1" s="334"/>
      <c r="G1" s="334"/>
      <c r="H1" s="334"/>
      <c r="I1" s="334"/>
      <c r="J1" s="334"/>
      <c r="K1" s="290" t="s">
        <v>0</v>
      </c>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91"/>
      <c r="AR1" s="291"/>
      <c r="AS1" s="291"/>
      <c r="AT1" s="291"/>
      <c r="AU1" s="291"/>
      <c r="AV1" s="291"/>
      <c r="AW1" s="291"/>
      <c r="AX1" s="291"/>
      <c r="AY1" s="291"/>
      <c r="AZ1" s="291"/>
      <c r="BA1" s="291"/>
      <c r="BB1" s="291"/>
      <c r="BC1" s="291"/>
      <c r="BD1" s="291"/>
      <c r="BE1" s="291"/>
      <c r="BF1" s="291"/>
      <c r="BG1" s="291"/>
      <c r="BH1" s="291"/>
      <c r="BI1" s="341"/>
      <c r="BJ1" s="290" t="s">
        <v>1</v>
      </c>
      <c r="BK1" s="291"/>
      <c r="BL1" s="291"/>
      <c r="BM1" s="292"/>
    </row>
    <row r="2" spans="1:209" ht="48" customHeight="1" x14ac:dyDescent="0.3">
      <c r="B2" s="335"/>
      <c r="C2" s="336"/>
      <c r="D2" s="337"/>
      <c r="E2" s="337"/>
      <c r="F2" s="337"/>
      <c r="G2" s="337"/>
      <c r="H2" s="337"/>
      <c r="I2" s="337"/>
      <c r="J2" s="337"/>
      <c r="K2" s="293"/>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94"/>
      <c r="AV2" s="294"/>
      <c r="AW2" s="294"/>
      <c r="AX2" s="294"/>
      <c r="AY2" s="294"/>
      <c r="AZ2" s="294"/>
      <c r="BA2" s="294"/>
      <c r="BB2" s="294"/>
      <c r="BC2" s="294"/>
      <c r="BD2" s="294"/>
      <c r="BE2" s="294"/>
      <c r="BF2" s="294"/>
      <c r="BG2" s="294"/>
      <c r="BH2" s="294"/>
      <c r="BI2" s="342"/>
      <c r="BJ2" s="293" t="s">
        <v>2</v>
      </c>
      <c r="BK2" s="294"/>
      <c r="BL2" s="294"/>
      <c r="BM2" s="295"/>
    </row>
    <row r="3" spans="1:209" ht="53.25" customHeight="1" thickBot="1" x14ac:dyDescent="0.35">
      <c r="B3" s="338"/>
      <c r="C3" s="339"/>
      <c r="D3" s="340"/>
      <c r="E3" s="340"/>
      <c r="F3" s="340"/>
      <c r="G3" s="340"/>
      <c r="H3" s="340"/>
      <c r="I3" s="340"/>
      <c r="J3" s="340"/>
      <c r="K3" s="343"/>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c r="AV3" s="344"/>
      <c r="AW3" s="344"/>
      <c r="AX3" s="344"/>
      <c r="AY3" s="344"/>
      <c r="AZ3" s="344"/>
      <c r="BA3" s="344"/>
      <c r="BB3" s="344"/>
      <c r="BC3" s="344"/>
      <c r="BD3" s="344"/>
      <c r="BE3" s="344"/>
      <c r="BF3" s="344"/>
      <c r="BG3" s="344"/>
      <c r="BH3" s="344"/>
      <c r="BI3" s="345"/>
      <c r="BJ3" s="296" t="s">
        <v>3</v>
      </c>
      <c r="BK3" s="297"/>
      <c r="BL3" s="297"/>
      <c r="BM3" s="298"/>
    </row>
    <row r="4" spans="1:209" ht="39.75" customHeight="1" thickBot="1" x14ac:dyDescent="0.35">
      <c r="B4" s="275" t="s">
        <v>4</v>
      </c>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276"/>
      <c r="AZ4" s="276"/>
      <c r="BA4" s="276"/>
      <c r="BB4" s="276"/>
      <c r="BC4" s="276"/>
      <c r="BD4" s="276"/>
      <c r="BE4" s="276"/>
      <c r="BF4" s="276"/>
      <c r="BG4" s="276"/>
      <c r="BH4" s="276"/>
      <c r="BI4" s="276"/>
      <c r="BJ4" s="276"/>
      <c r="BK4" s="276"/>
      <c r="BL4" s="276"/>
      <c r="BM4" s="277"/>
    </row>
    <row r="5" spans="1:209" ht="48.75" customHeight="1" x14ac:dyDescent="0.3">
      <c r="B5" s="260" t="s">
        <v>5</v>
      </c>
      <c r="C5" s="261"/>
      <c r="D5" s="262"/>
      <c r="E5" s="262"/>
      <c r="F5" s="262"/>
      <c r="G5" s="262"/>
      <c r="H5" s="262"/>
      <c r="I5" s="262"/>
      <c r="J5" s="262"/>
      <c r="K5" s="262"/>
      <c r="L5" s="262"/>
      <c r="M5" s="262"/>
      <c r="N5" s="262"/>
      <c r="O5" s="262"/>
      <c r="P5" s="262"/>
      <c r="Q5" s="262"/>
      <c r="R5" s="262"/>
      <c r="S5" s="262"/>
      <c r="T5" s="262"/>
      <c r="U5" s="262"/>
      <c r="V5" s="263" t="s">
        <v>6</v>
      </c>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5"/>
      <c r="BN5" s="29"/>
    </row>
    <row r="6" spans="1:209" s="201" customFormat="1" ht="102" customHeight="1" x14ac:dyDescent="0.25">
      <c r="A6" s="198"/>
      <c r="B6" s="270" t="s">
        <v>7</v>
      </c>
      <c r="C6" s="270" t="s">
        <v>8</v>
      </c>
      <c r="D6" s="270" t="s">
        <v>9</v>
      </c>
      <c r="E6" s="270" t="s">
        <v>10</v>
      </c>
      <c r="F6" s="270" t="s">
        <v>11</v>
      </c>
      <c r="G6" s="270" t="s">
        <v>12</v>
      </c>
      <c r="H6" s="270" t="s">
        <v>13</v>
      </c>
      <c r="I6" s="270" t="s">
        <v>14</v>
      </c>
      <c r="J6" s="270" t="s">
        <v>15</v>
      </c>
      <c r="K6" s="270" t="s">
        <v>16</v>
      </c>
      <c r="L6" s="270" t="s">
        <v>17</v>
      </c>
      <c r="M6" s="270" t="s">
        <v>18</v>
      </c>
      <c r="N6" s="270" t="s">
        <v>19</v>
      </c>
      <c r="O6" s="270" t="s">
        <v>20</v>
      </c>
      <c r="P6" s="270" t="s">
        <v>21</v>
      </c>
      <c r="Q6" s="270" t="s">
        <v>22</v>
      </c>
      <c r="R6" s="270" t="s">
        <v>23</v>
      </c>
      <c r="S6" s="270" t="s">
        <v>24</v>
      </c>
      <c r="T6" s="270" t="s">
        <v>25</v>
      </c>
      <c r="U6" s="270" t="s">
        <v>26</v>
      </c>
      <c r="V6" s="272" t="s">
        <v>27</v>
      </c>
      <c r="W6" s="272"/>
      <c r="X6" s="272"/>
      <c r="Y6" s="272" t="s">
        <v>28</v>
      </c>
      <c r="Z6" s="272"/>
      <c r="AA6" s="272"/>
      <c r="AB6" s="274" t="s">
        <v>29</v>
      </c>
      <c r="AC6" s="272"/>
      <c r="AD6" s="272"/>
      <c r="AE6" s="272" t="s">
        <v>30</v>
      </c>
      <c r="AF6" s="272"/>
      <c r="AG6" s="272"/>
      <c r="AH6" s="272" t="s">
        <v>31</v>
      </c>
      <c r="AI6" s="272"/>
      <c r="AJ6" s="272"/>
      <c r="AK6" s="272" t="s">
        <v>32</v>
      </c>
      <c r="AL6" s="272"/>
      <c r="AM6" s="272"/>
      <c r="AN6" s="272" t="s">
        <v>33</v>
      </c>
      <c r="AO6" s="272"/>
      <c r="AP6" s="272"/>
      <c r="AQ6" s="272" t="s">
        <v>34</v>
      </c>
      <c r="AR6" s="272"/>
      <c r="AS6" s="272"/>
      <c r="AT6" s="272" t="s">
        <v>35</v>
      </c>
      <c r="AU6" s="272"/>
      <c r="AV6" s="272"/>
      <c r="AW6" s="272" t="s">
        <v>36</v>
      </c>
      <c r="AX6" s="272"/>
      <c r="AY6" s="272"/>
      <c r="AZ6" s="272" t="s">
        <v>37</v>
      </c>
      <c r="BA6" s="272"/>
      <c r="BB6" s="272"/>
      <c r="BC6" s="272" t="s">
        <v>38</v>
      </c>
      <c r="BD6" s="272"/>
      <c r="BE6" s="272"/>
      <c r="BF6" s="272" t="s">
        <v>39</v>
      </c>
      <c r="BG6" s="272"/>
      <c r="BH6" s="272"/>
      <c r="BI6" s="199" t="s">
        <v>40</v>
      </c>
      <c r="BJ6" s="272" t="s">
        <v>41</v>
      </c>
      <c r="BK6" s="272"/>
      <c r="BL6" s="272"/>
      <c r="BM6" s="27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200"/>
    </row>
    <row r="7" spans="1:209" s="202" customFormat="1" ht="46.5" customHeight="1" x14ac:dyDescent="0.25">
      <c r="B7" s="271"/>
      <c r="C7" s="271"/>
      <c r="D7" s="271"/>
      <c r="E7" s="271"/>
      <c r="F7" s="271"/>
      <c r="G7" s="271"/>
      <c r="H7" s="271"/>
      <c r="I7" s="271"/>
      <c r="J7" s="271"/>
      <c r="K7" s="271"/>
      <c r="L7" s="271"/>
      <c r="M7" s="271"/>
      <c r="N7" s="271"/>
      <c r="O7" s="271"/>
      <c r="P7" s="271"/>
      <c r="Q7" s="271"/>
      <c r="R7" s="271"/>
      <c r="S7" s="271"/>
      <c r="T7" s="271"/>
      <c r="U7" s="271"/>
      <c r="V7" s="199" t="s">
        <v>42</v>
      </c>
      <c r="W7" s="199" t="s">
        <v>43</v>
      </c>
      <c r="X7" s="199" t="s">
        <v>44</v>
      </c>
      <c r="Y7" s="199" t="s">
        <v>42</v>
      </c>
      <c r="Z7" s="199" t="s">
        <v>43</v>
      </c>
      <c r="AA7" s="199" t="s">
        <v>44</v>
      </c>
      <c r="AB7" s="199" t="s">
        <v>42</v>
      </c>
      <c r="AC7" s="199" t="s">
        <v>43</v>
      </c>
      <c r="AD7" s="199" t="s">
        <v>44</v>
      </c>
      <c r="AE7" s="199" t="s">
        <v>42</v>
      </c>
      <c r="AF7" s="199" t="s">
        <v>43</v>
      </c>
      <c r="AG7" s="199" t="s">
        <v>44</v>
      </c>
      <c r="AH7" s="199" t="s">
        <v>42</v>
      </c>
      <c r="AI7" s="199" t="s">
        <v>43</v>
      </c>
      <c r="AJ7" s="199" t="s">
        <v>44</v>
      </c>
      <c r="AK7" s="199" t="s">
        <v>42</v>
      </c>
      <c r="AL7" s="199" t="s">
        <v>43</v>
      </c>
      <c r="AM7" s="199" t="s">
        <v>44</v>
      </c>
      <c r="AN7" s="199" t="s">
        <v>42</v>
      </c>
      <c r="AO7" s="199" t="s">
        <v>43</v>
      </c>
      <c r="AP7" s="199" t="s">
        <v>44</v>
      </c>
      <c r="AQ7" s="199" t="s">
        <v>42</v>
      </c>
      <c r="AR7" s="199" t="s">
        <v>43</v>
      </c>
      <c r="AS7" s="199" t="s">
        <v>44</v>
      </c>
      <c r="AT7" s="199" t="s">
        <v>42</v>
      </c>
      <c r="AU7" s="199" t="s">
        <v>43</v>
      </c>
      <c r="AV7" s="199" t="s">
        <v>44</v>
      </c>
      <c r="AW7" s="199" t="s">
        <v>42</v>
      </c>
      <c r="AX7" s="199" t="s">
        <v>43</v>
      </c>
      <c r="AY7" s="199" t="s">
        <v>44</v>
      </c>
      <c r="AZ7" s="199" t="s">
        <v>42</v>
      </c>
      <c r="BA7" s="199" t="s">
        <v>43</v>
      </c>
      <c r="BB7" s="199" t="s">
        <v>44</v>
      </c>
      <c r="BC7" s="199" t="s">
        <v>42</v>
      </c>
      <c r="BD7" s="199" t="s">
        <v>43</v>
      </c>
      <c r="BE7" s="199" t="s">
        <v>44</v>
      </c>
      <c r="BF7" s="199" t="s">
        <v>42</v>
      </c>
      <c r="BG7" s="199" t="s">
        <v>43</v>
      </c>
      <c r="BH7" s="199" t="s">
        <v>44</v>
      </c>
      <c r="BI7" s="199" t="s">
        <v>44</v>
      </c>
      <c r="BJ7" s="199" t="s">
        <v>117</v>
      </c>
      <c r="BK7" s="199" t="s">
        <v>118</v>
      </c>
      <c r="BL7" s="199" t="s">
        <v>119</v>
      </c>
      <c r="BM7" s="203" t="s">
        <v>120</v>
      </c>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row>
    <row r="8" spans="1:209" s="231" customFormat="1" ht="228.75" customHeight="1" x14ac:dyDescent="0.25">
      <c r="A8" s="204">
        <v>28</v>
      </c>
      <c r="B8" s="11" t="s">
        <v>47</v>
      </c>
      <c r="C8" s="12" t="s">
        <v>67</v>
      </c>
      <c r="D8" s="16" t="s">
        <v>68</v>
      </c>
      <c r="E8" s="16" t="s">
        <v>69</v>
      </c>
      <c r="F8" s="16" t="s">
        <v>70</v>
      </c>
      <c r="G8" s="16" t="s">
        <v>71</v>
      </c>
      <c r="H8" s="16" t="s">
        <v>72</v>
      </c>
      <c r="I8" s="16">
        <v>30</v>
      </c>
      <c r="J8" s="16" t="s">
        <v>73</v>
      </c>
      <c r="K8" s="16" t="s">
        <v>74</v>
      </c>
      <c r="L8" s="16" t="s">
        <v>75</v>
      </c>
      <c r="M8" s="16" t="s">
        <v>76</v>
      </c>
      <c r="N8" s="16">
        <v>440</v>
      </c>
      <c r="O8" s="81">
        <v>440</v>
      </c>
      <c r="P8" s="82">
        <v>1</v>
      </c>
      <c r="Q8" s="16" t="s">
        <v>543</v>
      </c>
      <c r="R8" s="16" t="s">
        <v>55</v>
      </c>
      <c r="S8" s="78">
        <v>44594</v>
      </c>
      <c r="T8" s="78">
        <v>44910</v>
      </c>
      <c r="U8" s="16" t="s">
        <v>77</v>
      </c>
      <c r="V8" s="16">
        <v>0</v>
      </c>
      <c r="W8" s="16">
        <v>0</v>
      </c>
      <c r="X8" s="82">
        <f>W8/$BF$8</f>
        <v>0</v>
      </c>
      <c r="Y8" s="16">
        <v>1</v>
      </c>
      <c r="Z8" s="16">
        <v>0</v>
      </c>
      <c r="AA8" s="82">
        <f>Z8/$BF$8</f>
        <v>0</v>
      </c>
      <c r="AB8" s="16">
        <v>22</v>
      </c>
      <c r="AC8" s="16">
        <v>5</v>
      </c>
      <c r="AD8" s="82">
        <f>AC8/$BF$8</f>
        <v>1.1363636363636364E-2</v>
      </c>
      <c r="AE8" s="39">
        <v>27</v>
      </c>
      <c r="AF8" s="39">
        <v>17</v>
      </c>
      <c r="AG8" s="82">
        <f>AF8/$BF$8</f>
        <v>3.8636363636363635E-2</v>
      </c>
      <c r="AH8" s="39">
        <v>25</v>
      </c>
      <c r="AI8" s="39">
        <v>30</v>
      </c>
      <c r="AJ8" s="82">
        <f>AI8/$BF$8</f>
        <v>6.8181818181818177E-2</v>
      </c>
      <c r="AK8" s="39">
        <v>85</v>
      </c>
      <c r="AL8" s="39">
        <v>39</v>
      </c>
      <c r="AM8" s="82">
        <f>AL8/$BF$8</f>
        <v>8.8636363636363638E-2</v>
      </c>
      <c r="AN8" s="39">
        <v>60</v>
      </c>
      <c r="AO8" s="39">
        <v>10</v>
      </c>
      <c r="AP8" s="82">
        <f>AO8/$BF$8</f>
        <v>2.2727272727272728E-2</v>
      </c>
      <c r="AQ8" s="39">
        <v>74</v>
      </c>
      <c r="AR8" s="39">
        <v>201</v>
      </c>
      <c r="AS8" s="82">
        <f>AR8/$BF$8</f>
        <v>0.45681818181818185</v>
      </c>
      <c r="AT8" s="39">
        <v>35</v>
      </c>
      <c r="AU8" s="39">
        <v>35</v>
      </c>
      <c r="AV8" s="82">
        <f>AU8/$BF$8</f>
        <v>7.9545454545454544E-2</v>
      </c>
      <c r="AW8" s="39">
        <v>50</v>
      </c>
      <c r="AX8" s="39">
        <v>19</v>
      </c>
      <c r="AY8" s="82">
        <f>AX8/$BF$8</f>
        <v>4.3181818181818182E-2</v>
      </c>
      <c r="AZ8" s="39">
        <v>35</v>
      </c>
      <c r="BA8" s="39">
        <v>35</v>
      </c>
      <c r="BB8" s="82">
        <f>BA8/$BF$8</f>
        <v>7.9545454545454544E-2</v>
      </c>
      <c r="BC8" s="39">
        <v>30</v>
      </c>
      <c r="BD8" s="39">
        <v>31</v>
      </c>
      <c r="BE8" s="82">
        <f>BD8/$BF$8</f>
        <v>7.045454545454545E-2</v>
      </c>
      <c r="BF8" s="186">
        <v>440</v>
      </c>
      <c r="BG8" s="17">
        <f>+Z8+AC8+AF8+AI8+AL8+AO8+AR8+AU8+AX8+BA8+BD8</f>
        <v>422</v>
      </c>
      <c r="BH8" s="50">
        <f>SUM(X8+AA8+AD8+AG8+AJ8+AM8+AP8+AS8+AV8+AY8+BB8+BE8)</f>
        <v>0.95909090909090922</v>
      </c>
      <c r="BI8" s="112">
        <f>+(BH8*I8)/100</f>
        <v>0.28772727272727278</v>
      </c>
      <c r="BJ8" s="191" t="s">
        <v>78</v>
      </c>
      <c r="BK8" s="20" t="s">
        <v>593</v>
      </c>
      <c r="BL8" s="20" t="s">
        <v>649</v>
      </c>
      <c r="BM8" s="39" t="s">
        <v>787</v>
      </c>
      <c r="BN8" s="16" t="s">
        <v>846</v>
      </c>
    </row>
    <row r="9" spans="1:209" s="231" customFormat="1" ht="136.5" customHeight="1" x14ac:dyDescent="0.25">
      <c r="A9" s="204">
        <v>29</v>
      </c>
      <c r="B9" s="11" t="s">
        <v>79</v>
      </c>
      <c r="C9" s="12" t="s">
        <v>67</v>
      </c>
      <c r="D9" s="16" t="s">
        <v>68</v>
      </c>
      <c r="E9" s="16" t="s">
        <v>69</v>
      </c>
      <c r="F9" s="16" t="s">
        <v>70</v>
      </c>
      <c r="G9" s="16" t="s">
        <v>71</v>
      </c>
      <c r="H9" s="16" t="s">
        <v>80</v>
      </c>
      <c r="I9" s="16">
        <v>30</v>
      </c>
      <c r="J9" s="16" t="s">
        <v>53</v>
      </c>
      <c r="K9" s="16" t="s">
        <v>81</v>
      </c>
      <c r="L9" s="16" t="s">
        <v>82</v>
      </c>
      <c r="M9" s="16" t="s">
        <v>83</v>
      </c>
      <c r="N9" s="244">
        <v>1</v>
      </c>
      <c r="O9" s="244">
        <v>1</v>
      </c>
      <c r="P9" s="82">
        <v>1</v>
      </c>
      <c r="Q9" s="16" t="s">
        <v>44</v>
      </c>
      <c r="R9" s="16" t="s">
        <v>55</v>
      </c>
      <c r="S9" s="78">
        <v>44593</v>
      </c>
      <c r="T9" s="78">
        <v>44910</v>
      </c>
      <c r="U9" s="16" t="s">
        <v>77</v>
      </c>
      <c r="V9" s="16">
        <v>0</v>
      </c>
      <c r="W9" s="16">
        <v>0</v>
      </c>
      <c r="X9" s="82">
        <f>W9/$BF$9</f>
        <v>0</v>
      </c>
      <c r="Y9" s="82">
        <v>0.14000000000000001</v>
      </c>
      <c r="Z9" s="83">
        <v>0.25019999999999998</v>
      </c>
      <c r="AA9" s="82">
        <f>Z9/$BF$9</f>
        <v>0.25019999999999998</v>
      </c>
      <c r="AB9" s="82">
        <v>0.24</v>
      </c>
      <c r="AC9" s="83">
        <v>0.27</v>
      </c>
      <c r="AD9" s="82">
        <f>AC9/$BF$9</f>
        <v>0.27</v>
      </c>
      <c r="AE9" s="79">
        <v>0.42</v>
      </c>
      <c r="AF9" s="80">
        <v>0.56999999999999995</v>
      </c>
      <c r="AG9" s="82">
        <f>AF9/$BF$9</f>
        <v>0.56999999999999995</v>
      </c>
      <c r="AH9" s="80">
        <v>0.55000000000000004</v>
      </c>
      <c r="AI9" s="80">
        <v>0.66</v>
      </c>
      <c r="AJ9" s="82">
        <f>AI9/$BF$9</f>
        <v>0.66</v>
      </c>
      <c r="AK9" s="80">
        <v>0.72</v>
      </c>
      <c r="AL9" s="80">
        <v>0.5</v>
      </c>
      <c r="AM9" s="82">
        <f>AL9/$BF$9</f>
        <v>0.5</v>
      </c>
      <c r="AN9" s="80">
        <v>0.88</v>
      </c>
      <c r="AO9" s="80">
        <v>0.63</v>
      </c>
      <c r="AP9" s="82">
        <f>AO9/$BF$9</f>
        <v>0.63</v>
      </c>
      <c r="AQ9" s="80">
        <v>1</v>
      </c>
      <c r="AR9" s="80">
        <v>0.78</v>
      </c>
      <c r="AS9" s="82">
        <f>AR9/$BF$9</f>
        <v>0.78</v>
      </c>
      <c r="AT9" s="80">
        <v>0</v>
      </c>
      <c r="AU9" s="80">
        <v>0.87</v>
      </c>
      <c r="AV9" s="82">
        <f>AU9/$BF$9</f>
        <v>0.87</v>
      </c>
      <c r="AW9" s="80">
        <v>0</v>
      </c>
      <c r="AX9" s="80">
        <v>0.81</v>
      </c>
      <c r="AY9" s="80">
        <v>0</v>
      </c>
      <c r="AZ9" s="80">
        <v>0</v>
      </c>
      <c r="BA9" s="80">
        <v>0.89</v>
      </c>
      <c r="BB9" s="80">
        <v>0</v>
      </c>
      <c r="BC9" s="79">
        <v>0</v>
      </c>
      <c r="BD9" s="80">
        <v>0.98939999999999995</v>
      </c>
      <c r="BE9" s="80">
        <v>0</v>
      </c>
      <c r="BF9" s="50">
        <f>+AQ9</f>
        <v>1</v>
      </c>
      <c r="BG9" s="50">
        <v>0.98939999999999995</v>
      </c>
      <c r="BH9" s="112">
        <f>+BG9/BF9</f>
        <v>0.98939999999999995</v>
      </c>
      <c r="BI9" s="112">
        <f>+(BH9*I9)/100</f>
        <v>0.29681999999999997</v>
      </c>
      <c r="BJ9" s="191" t="s">
        <v>84</v>
      </c>
      <c r="BK9" s="20" t="s">
        <v>594</v>
      </c>
      <c r="BL9" s="20" t="s">
        <v>650</v>
      </c>
      <c r="BM9" s="39" t="s">
        <v>788</v>
      </c>
      <c r="BN9" s="16" t="s">
        <v>847</v>
      </c>
    </row>
    <row r="10" spans="1:209" s="231" customFormat="1" ht="207" customHeight="1" x14ac:dyDescent="0.25">
      <c r="A10" s="204">
        <v>30</v>
      </c>
      <c r="B10" s="11" t="s">
        <v>47</v>
      </c>
      <c r="C10" s="12" t="s">
        <v>85</v>
      </c>
      <c r="D10" s="16" t="s">
        <v>68</v>
      </c>
      <c r="E10" s="16" t="s">
        <v>69</v>
      </c>
      <c r="F10" s="16" t="s">
        <v>70</v>
      </c>
      <c r="G10" s="16" t="s">
        <v>86</v>
      </c>
      <c r="H10" s="16" t="s">
        <v>87</v>
      </c>
      <c r="I10" s="16">
        <v>25</v>
      </c>
      <c r="J10" s="16" t="s">
        <v>53</v>
      </c>
      <c r="K10" s="16" t="s">
        <v>88</v>
      </c>
      <c r="L10" s="16" t="s">
        <v>89</v>
      </c>
      <c r="M10" s="16" t="s">
        <v>90</v>
      </c>
      <c r="N10" s="244">
        <v>2</v>
      </c>
      <c r="O10" s="244">
        <v>2</v>
      </c>
      <c r="P10" s="82">
        <v>1</v>
      </c>
      <c r="Q10" s="16" t="s">
        <v>44</v>
      </c>
      <c r="R10" s="16" t="s">
        <v>55</v>
      </c>
      <c r="S10" s="78">
        <v>44593</v>
      </c>
      <c r="T10" s="78">
        <v>44910</v>
      </c>
      <c r="U10" s="16" t="s">
        <v>91</v>
      </c>
      <c r="V10" s="16">
        <v>0</v>
      </c>
      <c r="W10" s="16">
        <v>0</v>
      </c>
      <c r="X10" s="82">
        <v>0</v>
      </c>
      <c r="Y10" s="82">
        <v>0.05</v>
      </c>
      <c r="Z10" s="82">
        <v>0.05</v>
      </c>
      <c r="AA10" s="153">
        <f>Z10/$BF$10</f>
        <v>0.05</v>
      </c>
      <c r="AB10" s="82">
        <v>0.1</v>
      </c>
      <c r="AC10" s="82">
        <f>+AB10</f>
        <v>0.1</v>
      </c>
      <c r="AD10" s="153">
        <f>AC10/$BF$10</f>
        <v>0.1</v>
      </c>
      <c r="AE10" s="79">
        <v>0.2</v>
      </c>
      <c r="AF10" s="79">
        <v>0.2</v>
      </c>
      <c r="AG10" s="153">
        <f>AF10/$BF$10</f>
        <v>0.2</v>
      </c>
      <c r="AH10" s="79">
        <v>0.3</v>
      </c>
      <c r="AI10" s="79">
        <v>0.3</v>
      </c>
      <c r="AJ10" s="153">
        <f>AI10/$BF$10</f>
        <v>0.3</v>
      </c>
      <c r="AK10" s="79">
        <v>0.4</v>
      </c>
      <c r="AL10" s="79">
        <v>0.4</v>
      </c>
      <c r="AM10" s="153">
        <f>AL10/$BF$10</f>
        <v>0.4</v>
      </c>
      <c r="AN10" s="79">
        <v>0.5</v>
      </c>
      <c r="AO10" s="79">
        <v>0.5</v>
      </c>
      <c r="AP10" s="153">
        <f>AO10/$BF$10</f>
        <v>0.5</v>
      </c>
      <c r="AQ10" s="79">
        <v>0.6</v>
      </c>
      <c r="AR10" s="79">
        <v>0.6</v>
      </c>
      <c r="AS10" s="153">
        <f>AR10/$BF$10</f>
        <v>0.6</v>
      </c>
      <c r="AT10" s="79">
        <v>0.7</v>
      </c>
      <c r="AU10" s="79">
        <v>0.7</v>
      </c>
      <c r="AV10" s="153">
        <f>AU10/$BF$10</f>
        <v>0.7</v>
      </c>
      <c r="AW10" s="79">
        <v>0.8</v>
      </c>
      <c r="AX10" s="79">
        <v>0.8</v>
      </c>
      <c r="AY10" s="153">
        <f>AX10/$BF$10</f>
        <v>0.8</v>
      </c>
      <c r="AZ10" s="79">
        <v>0.9</v>
      </c>
      <c r="BA10" s="79">
        <v>0.9</v>
      </c>
      <c r="BB10" s="153">
        <f>BA10/$BF$10</f>
        <v>0.9</v>
      </c>
      <c r="BC10" s="79">
        <v>1</v>
      </c>
      <c r="BD10" s="79">
        <v>1</v>
      </c>
      <c r="BE10" s="153">
        <f>BD10/$BF$10</f>
        <v>1</v>
      </c>
      <c r="BF10" s="50">
        <f>+BC10</f>
        <v>1</v>
      </c>
      <c r="BG10" s="50">
        <v>1</v>
      </c>
      <c r="BH10" s="50">
        <f>+BG10/BF10</f>
        <v>1</v>
      </c>
      <c r="BI10" s="112">
        <f>+(BH10*I10)/100</f>
        <v>0.25</v>
      </c>
      <c r="BJ10" s="191" t="s">
        <v>92</v>
      </c>
      <c r="BK10" s="20" t="s">
        <v>595</v>
      </c>
      <c r="BL10" s="20" t="s">
        <v>651</v>
      </c>
      <c r="BM10" s="39" t="s">
        <v>740</v>
      </c>
      <c r="BN10" s="16" t="s">
        <v>848</v>
      </c>
    </row>
    <row r="11" spans="1:209" s="231" customFormat="1" ht="196.5" customHeight="1" x14ac:dyDescent="0.25">
      <c r="A11" s="204">
        <v>31</v>
      </c>
      <c r="B11" s="11" t="s">
        <v>47</v>
      </c>
      <c r="C11" s="12" t="s">
        <v>85</v>
      </c>
      <c r="D11" s="16" t="s">
        <v>68</v>
      </c>
      <c r="E11" s="16" t="s">
        <v>69</v>
      </c>
      <c r="F11" s="16" t="s">
        <v>70</v>
      </c>
      <c r="G11" s="16" t="s">
        <v>93</v>
      </c>
      <c r="H11" s="16" t="s">
        <v>94</v>
      </c>
      <c r="I11" s="16">
        <v>15</v>
      </c>
      <c r="J11" s="16" t="s">
        <v>53</v>
      </c>
      <c r="K11" s="16" t="s">
        <v>95</v>
      </c>
      <c r="L11" s="16" t="s">
        <v>96</v>
      </c>
      <c r="M11" s="16" t="s">
        <v>90</v>
      </c>
      <c r="N11" s="244">
        <v>10</v>
      </c>
      <c r="O11" s="244">
        <v>10</v>
      </c>
      <c r="P11" s="82">
        <v>1</v>
      </c>
      <c r="Q11" s="16" t="s">
        <v>44</v>
      </c>
      <c r="R11" s="16" t="s">
        <v>55</v>
      </c>
      <c r="S11" s="78">
        <v>44593</v>
      </c>
      <c r="T11" s="78">
        <v>44910</v>
      </c>
      <c r="U11" s="16" t="s">
        <v>97</v>
      </c>
      <c r="V11" s="16">
        <v>0</v>
      </c>
      <c r="W11" s="16">
        <v>0</v>
      </c>
      <c r="X11" s="82">
        <v>0</v>
      </c>
      <c r="Y11" s="82">
        <v>0.05</v>
      </c>
      <c r="Z11" s="82">
        <v>0.05</v>
      </c>
      <c r="AA11" s="82">
        <v>0.05</v>
      </c>
      <c r="AB11" s="82">
        <v>0.1</v>
      </c>
      <c r="AC11" s="82">
        <f>+AB11</f>
        <v>0.1</v>
      </c>
      <c r="AD11" s="82">
        <f>+AC11</f>
        <v>0.1</v>
      </c>
      <c r="AE11" s="79">
        <v>0.2</v>
      </c>
      <c r="AF11" s="79">
        <v>0.2</v>
      </c>
      <c r="AG11" s="79">
        <v>0.2</v>
      </c>
      <c r="AH11" s="79">
        <v>0.3</v>
      </c>
      <c r="AI11" s="79">
        <v>0.3</v>
      </c>
      <c r="AJ11" s="79">
        <v>0.3</v>
      </c>
      <c r="AK11" s="79">
        <v>0.4</v>
      </c>
      <c r="AL11" s="79">
        <v>0.4</v>
      </c>
      <c r="AM11" s="79">
        <v>0.4</v>
      </c>
      <c r="AN11" s="79">
        <v>0.5</v>
      </c>
      <c r="AO11" s="79">
        <v>0.5</v>
      </c>
      <c r="AP11" s="79">
        <v>0.5</v>
      </c>
      <c r="AQ11" s="79">
        <v>0.6</v>
      </c>
      <c r="AR11" s="79">
        <v>0.6</v>
      </c>
      <c r="AS11" s="79">
        <v>0.6</v>
      </c>
      <c r="AT11" s="79">
        <v>0.7</v>
      </c>
      <c r="AU11" s="79">
        <v>0.7</v>
      </c>
      <c r="AV11" s="79">
        <v>0.7</v>
      </c>
      <c r="AW11" s="79">
        <v>0.8</v>
      </c>
      <c r="AX11" s="79">
        <v>0.8</v>
      </c>
      <c r="AY11" s="80">
        <f>+AX11/AW11</f>
        <v>1</v>
      </c>
      <c r="AZ11" s="79">
        <v>0.9</v>
      </c>
      <c r="BA11" s="79">
        <v>0.9</v>
      </c>
      <c r="BB11" s="80">
        <f>+BA11/AZ11</f>
        <v>1</v>
      </c>
      <c r="BC11" s="79">
        <v>1</v>
      </c>
      <c r="BD11" s="79">
        <v>1</v>
      </c>
      <c r="BE11" s="80">
        <f>+BD11/BC11</f>
        <v>1</v>
      </c>
      <c r="BF11" s="50">
        <f>+BC11</f>
        <v>1</v>
      </c>
      <c r="BG11" s="50">
        <v>1</v>
      </c>
      <c r="BH11" s="50">
        <f>+BG11/BF11</f>
        <v>1</v>
      </c>
      <c r="BI11" s="112">
        <f>+(BH11*I11)/100</f>
        <v>0.15</v>
      </c>
      <c r="BJ11" s="191" t="s">
        <v>98</v>
      </c>
      <c r="BK11" s="20" t="s">
        <v>596</v>
      </c>
      <c r="BL11" s="20" t="s">
        <v>683</v>
      </c>
      <c r="BM11" s="39" t="s">
        <v>773</v>
      </c>
      <c r="BN11" s="16" t="s">
        <v>849</v>
      </c>
    </row>
    <row r="12" spans="1:209" s="209" customFormat="1" ht="42" customHeight="1" thickBot="1" x14ac:dyDescent="0.3">
      <c r="B12" s="41" t="s">
        <v>99</v>
      </c>
      <c r="C12" s="42"/>
      <c r="D12" s="43"/>
      <c r="E12" s="43"/>
      <c r="F12" s="43"/>
      <c r="G12" s="43"/>
      <c r="H12" s="44"/>
      <c r="I12" s="1">
        <f>+I8+I9+I10+I11</f>
        <v>100</v>
      </c>
      <c r="J12" s="43"/>
      <c r="K12" s="43"/>
      <c r="L12" s="43"/>
      <c r="M12" s="43"/>
      <c r="N12" s="43"/>
      <c r="O12" s="43"/>
      <c r="P12" s="43"/>
      <c r="Q12" s="43"/>
      <c r="R12" s="43"/>
      <c r="S12" s="43"/>
      <c r="T12" s="43"/>
      <c r="U12" s="43"/>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40">
        <f>SUM(BH8:BH11)/4</f>
        <v>0.98712272727272732</v>
      </c>
      <c r="BI12" s="74">
        <f>SUM(BI8:BI11)</f>
        <v>0.98454727272727272</v>
      </c>
      <c r="BJ12" s="26"/>
      <c r="BK12" s="210"/>
      <c r="BL12" s="210"/>
      <c r="BM12" s="216"/>
    </row>
    <row r="13" spans="1:209" x14ac:dyDescent="0.3">
      <c r="V13" s="213"/>
      <c r="W13" s="213"/>
      <c r="X13" s="213"/>
      <c r="Y13" s="213"/>
      <c r="Z13" s="213"/>
      <c r="AA13" s="213"/>
      <c r="AB13" s="213"/>
      <c r="AC13" s="213"/>
      <c r="AD13" s="213"/>
      <c r="AE13" s="213"/>
      <c r="AF13" s="213"/>
      <c r="AG13" s="213"/>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3"/>
      <c r="BI13" s="213"/>
    </row>
    <row r="87" spans="4:4" x14ac:dyDescent="0.3">
      <c r="D87" s="197" t="s">
        <v>116</v>
      </c>
    </row>
  </sheetData>
  <sheetProtection selectLockedCells="1"/>
  <autoFilter ref="B7:HA12" xr:uid="{00000000-0009-0000-0000-000005000000}"/>
  <mergeCells count="42">
    <mergeCell ref="B4:BM4"/>
    <mergeCell ref="B1:J3"/>
    <mergeCell ref="K1:BI3"/>
    <mergeCell ref="BJ1:BM1"/>
    <mergeCell ref="BJ2:BM2"/>
    <mergeCell ref="BJ3:BM3"/>
    <mergeCell ref="BJ6:BM6"/>
    <mergeCell ref="B5:U5"/>
    <mergeCell ref="V5:BM5"/>
    <mergeCell ref="V6:X6"/>
    <mergeCell ref="Y6:AA6"/>
    <mergeCell ref="AB6:AD6"/>
    <mergeCell ref="AE6:AG6"/>
    <mergeCell ref="AH6:AJ6"/>
    <mergeCell ref="AK6:AM6"/>
    <mergeCell ref="AN6:AP6"/>
    <mergeCell ref="AQ6:AS6"/>
    <mergeCell ref="AT6:AV6"/>
    <mergeCell ref="AW6:AY6"/>
    <mergeCell ref="AZ6:BB6"/>
    <mergeCell ref="BC6:BE6"/>
    <mergeCell ref="BF6:BH6"/>
    <mergeCell ref="M6:M7"/>
    <mergeCell ref="B6:B7"/>
    <mergeCell ref="C6:C7"/>
    <mergeCell ref="D6:D7"/>
    <mergeCell ref="E6:E7"/>
    <mergeCell ref="F6:F7"/>
    <mergeCell ref="G6:G7"/>
    <mergeCell ref="H6:H7"/>
    <mergeCell ref="I6:I7"/>
    <mergeCell ref="J6:J7"/>
    <mergeCell ref="K6:K7"/>
    <mergeCell ref="L6:L7"/>
    <mergeCell ref="T6:T7"/>
    <mergeCell ref="U6:U7"/>
    <mergeCell ref="N6:N7"/>
    <mergeCell ref="O6:O7"/>
    <mergeCell ref="P6:P7"/>
    <mergeCell ref="Q6:Q7"/>
    <mergeCell ref="R6:R7"/>
    <mergeCell ref="S6:S7"/>
  </mergeCells>
  <dataValidations count="2">
    <dataValidation type="list" allowBlank="1" showInputMessage="1" showErrorMessage="1" sqref="R12" xr:uid="{00000000-0002-0000-0500-000000000000}">
      <formula1>"MENSUAL,TRIMESTRAL,SEMESTRAL,ANUAL"</formula1>
    </dataValidation>
    <dataValidation type="list" allowBlank="1" showInputMessage="1" showErrorMessage="1" sqref="J12" xr:uid="{00000000-0002-0000-0500-000001000000}">
      <formula1>"EFICACIA,EFICIENCIA,EFECTIVIDAD"</formula1>
    </dataValidation>
  </dataValidations>
  <pageMargins left="0.70866141732283472" right="0.70866141732283472" top="0.74803149606299213" bottom="0.74803149606299213" header="0.31496062992125984" footer="0.31496062992125984"/>
  <pageSetup paperSize="14" scale="25"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'\\10.216.160.201\planeacion\Oficial\7 Plan de accion CVP\[REASENTAMIENTOS.xlsx]Listas '!#REF!</xm:f>
          </x14:formula1>
          <xm:sqref>D12 B8:C11 E8:E11 J8:J11 U12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HA87"/>
  <sheetViews>
    <sheetView topLeftCell="BF10" zoomScale="70" zoomScaleNormal="70" workbookViewId="0">
      <selection activeCell="BK11" sqref="BK11"/>
    </sheetView>
  </sheetViews>
  <sheetFormatPr baseColWidth="10" defaultColWidth="11.453125" defaultRowHeight="14" outlineLevelCol="1" x14ac:dyDescent="0.3"/>
  <cols>
    <col min="1" max="1" width="0" style="197" hidden="1" customWidth="1"/>
    <col min="2" max="2" width="46.7265625" style="197" customWidth="1"/>
    <col min="3" max="3" width="42.81640625" style="197" customWidth="1"/>
    <col min="4" max="5" width="20" style="197" customWidth="1"/>
    <col min="6" max="6" width="46.1796875" style="197" customWidth="1"/>
    <col min="7" max="7" width="27.54296875" style="197" customWidth="1"/>
    <col min="8" max="8" width="25.1796875" style="197" customWidth="1"/>
    <col min="9" max="9" width="18.7265625" style="197" customWidth="1"/>
    <col min="10" max="10" width="19.26953125" style="197" customWidth="1"/>
    <col min="11" max="11" width="22.1796875" style="197" customWidth="1"/>
    <col min="12" max="13" width="30.54296875" style="197" customWidth="1"/>
    <col min="14" max="14" width="19" style="197" customWidth="1"/>
    <col min="15" max="15" width="21" style="197" customWidth="1"/>
    <col min="16" max="16" width="17" style="197" customWidth="1"/>
    <col min="17" max="17" width="12" style="197" customWidth="1"/>
    <col min="18" max="18" width="18.453125" style="197" customWidth="1"/>
    <col min="19" max="19" width="15.1796875" style="197" customWidth="1"/>
    <col min="20" max="20" width="13.54296875" style="197" customWidth="1" outlineLevel="1"/>
    <col min="21" max="21" width="19.26953125" style="197" customWidth="1" outlineLevel="1"/>
    <col min="22" max="60" width="10.54296875" style="197" customWidth="1" outlineLevel="1"/>
    <col min="61" max="61" width="18.81640625" style="197" customWidth="1" outlineLevel="1"/>
    <col min="62" max="62" width="126" style="197" customWidth="1"/>
    <col min="63" max="63" width="75.26953125" style="197" customWidth="1"/>
    <col min="64" max="65" width="28.81640625" style="197" customWidth="1"/>
    <col min="66" max="66" width="56.7265625" style="197" customWidth="1"/>
    <col min="67" max="70" width="11.453125" style="197" customWidth="1"/>
    <col min="71" max="16384" width="11.453125" style="197"/>
  </cols>
  <sheetData>
    <row r="1" spans="1:209" ht="53.25" customHeight="1" x14ac:dyDescent="0.3">
      <c r="B1" s="348"/>
      <c r="C1" s="349"/>
      <c r="D1" s="354" t="s">
        <v>0</v>
      </c>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282"/>
      <c r="AW1" s="282"/>
      <c r="AX1" s="282"/>
      <c r="AY1" s="282"/>
      <c r="AZ1" s="282"/>
      <c r="BA1" s="282"/>
      <c r="BB1" s="282"/>
      <c r="BC1" s="282"/>
      <c r="BD1" s="282"/>
      <c r="BE1" s="282"/>
      <c r="BF1" s="282"/>
      <c r="BG1" s="282"/>
      <c r="BH1" s="282"/>
      <c r="BI1" s="302"/>
      <c r="BJ1" s="291" t="s">
        <v>1</v>
      </c>
      <c r="BK1" s="291"/>
      <c r="BL1" s="291"/>
      <c r="BM1" s="292"/>
    </row>
    <row r="2" spans="1:209" ht="48" customHeight="1" x14ac:dyDescent="0.3">
      <c r="B2" s="350"/>
      <c r="C2" s="351"/>
      <c r="D2" s="35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c r="AX2" s="285"/>
      <c r="AY2" s="285"/>
      <c r="AZ2" s="285"/>
      <c r="BA2" s="285"/>
      <c r="BB2" s="285"/>
      <c r="BC2" s="285"/>
      <c r="BD2" s="285"/>
      <c r="BE2" s="285"/>
      <c r="BF2" s="285"/>
      <c r="BG2" s="285"/>
      <c r="BH2" s="285"/>
      <c r="BI2" s="303"/>
      <c r="BJ2" s="294" t="s">
        <v>2</v>
      </c>
      <c r="BK2" s="294"/>
      <c r="BL2" s="294"/>
      <c r="BM2" s="295"/>
    </row>
    <row r="3" spans="1:209" ht="53.25" customHeight="1" thickBot="1" x14ac:dyDescent="0.35">
      <c r="B3" s="352"/>
      <c r="C3" s="353"/>
      <c r="D3" s="356"/>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5"/>
      <c r="AP3" s="305"/>
      <c r="AQ3" s="305"/>
      <c r="AR3" s="305"/>
      <c r="AS3" s="305"/>
      <c r="AT3" s="305"/>
      <c r="AU3" s="305"/>
      <c r="AV3" s="305"/>
      <c r="AW3" s="305"/>
      <c r="AX3" s="305"/>
      <c r="AY3" s="305"/>
      <c r="AZ3" s="305"/>
      <c r="BA3" s="305"/>
      <c r="BB3" s="305"/>
      <c r="BC3" s="305"/>
      <c r="BD3" s="305"/>
      <c r="BE3" s="305"/>
      <c r="BF3" s="305"/>
      <c r="BG3" s="305"/>
      <c r="BH3" s="305"/>
      <c r="BI3" s="306"/>
      <c r="BJ3" s="297" t="s">
        <v>3</v>
      </c>
      <c r="BK3" s="297"/>
      <c r="BL3" s="297"/>
      <c r="BM3" s="298"/>
    </row>
    <row r="4" spans="1:209" ht="39.75" customHeight="1" thickBot="1" x14ac:dyDescent="0.35">
      <c r="B4" s="275" t="s">
        <v>522</v>
      </c>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276"/>
      <c r="AZ4" s="276"/>
      <c r="BA4" s="276"/>
      <c r="BB4" s="276"/>
      <c r="BC4" s="276"/>
      <c r="BD4" s="276"/>
      <c r="BE4" s="276"/>
      <c r="BF4" s="276"/>
      <c r="BG4" s="276"/>
      <c r="BH4" s="276"/>
      <c r="BI4" s="276"/>
      <c r="BJ4" s="276"/>
      <c r="BK4" s="276"/>
      <c r="BL4" s="276"/>
      <c r="BM4" s="277"/>
    </row>
    <row r="5" spans="1:209" ht="48.75" customHeight="1" x14ac:dyDescent="0.3">
      <c r="B5" s="260" t="s">
        <v>5</v>
      </c>
      <c r="C5" s="261"/>
      <c r="D5" s="262"/>
      <c r="E5" s="262"/>
      <c r="F5" s="262"/>
      <c r="G5" s="262"/>
      <c r="H5" s="262"/>
      <c r="I5" s="262"/>
      <c r="J5" s="262"/>
      <c r="K5" s="262"/>
      <c r="L5" s="262"/>
      <c r="M5" s="262"/>
      <c r="N5" s="262"/>
      <c r="O5" s="262"/>
      <c r="P5" s="262"/>
      <c r="Q5" s="262"/>
      <c r="R5" s="262"/>
      <c r="S5" s="262"/>
      <c r="T5" s="262"/>
      <c r="U5" s="262"/>
      <c r="V5" s="263" t="s">
        <v>6</v>
      </c>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5"/>
      <c r="BN5" s="29"/>
    </row>
    <row r="6" spans="1:209" s="201" customFormat="1" ht="62.25" customHeight="1" x14ac:dyDescent="0.25">
      <c r="B6" s="272" t="s">
        <v>7</v>
      </c>
      <c r="C6" s="272" t="s">
        <v>8</v>
      </c>
      <c r="D6" s="346" t="s">
        <v>9</v>
      </c>
      <c r="E6" s="346" t="s">
        <v>10</v>
      </c>
      <c r="F6" s="346" t="s">
        <v>11</v>
      </c>
      <c r="G6" s="346" t="s">
        <v>165</v>
      </c>
      <c r="H6" s="346" t="s">
        <v>13</v>
      </c>
      <c r="I6" s="346" t="s">
        <v>14</v>
      </c>
      <c r="J6" s="346" t="s">
        <v>15</v>
      </c>
      <c r="K6" s="346" t="s">
        <v>16</v>
      </c>
      <c r="L6" s="346" t="s">
        <v>17</v>
      </c>
      <c r="M6" s="346" t="s">
        <v>18</v>
      </c>
      <c r="N6" s="346" t="s">
        <v>19</v>
      </c>
      <c r="O6" s="346" t="s">
        <v>20</v>
      </c>
      <c r="P6" s="346" t="s">
        <v>21</v>
      </c>
      <c r="Q6" s="346" t="s">
        <v>22</v>
      </c>
      <c r="R6" s="346" t="s">
        <v>23</v>
      </c>
      <c r="S6" s="346" t="s">
        <v>24</v>
      </c>
      <c r="T6" s="346" t="s">
        <v>25</v>
      </c>
      <c r="U6" s="199" t="s">
        <v>26</v>
      </c>
      <c r="V6" s="272" t="s">
        <v>27</v>
      </c>
      <c r="W6" s="272"/>
      <c r="X6" s="272"/>
      <c r="Y6" s="272" t="s">
        <v>28</v>
      </c>
      <c r="Z6" s="272"/>
      <c r="AA6" s="272"/>
      <c r="AB6" s="274" t="s">
        <v>29</v>
      </c>
      <c r="AC6" s="272"/>
      <c r="AD6" s="272"/>
      <c r="AE6" s="272" t="s">
        <v>30</v>
      </c>
      <c r="AF6" s="272"/>
      <c r="AG6" s="272"/>
      <c r="AH6" s="272" t="s">
        <v>31</v>
      </c>
      <c r="AI6" s="272"/>
      <c r="AJ6" s="272"/>
      <c r="AK6" s="272" t="s">
        <v>32</v>
      </c>
      <c r="AL6" s="272"/>
      <c r="AM6" s="272"/>
      <c r="AN6" s="272" t="s">
        <v>33</v>
      </c>
      <c r="AO6" s="272"/>
      <c r="AP6" s="272"/>
      <c r="AQ6" s="272" t="s">
        <v>34</v>
      </c>
      <c r="AR6" s="272"/>
      <c r="AS6" s="272"/>
      <c r="AT6" s="272" t="s">
        <v>35</v>
      </c>
      <c r="AU6" s="272"/>
      <c r="AV6" s="272"/>
      <c r="AW6" s="272" t="s">
        <v>36</v>
      </c>
      <c r="AX6" s="272"/>
      <c r="AY6" s="272"/>
      <c r="AZ6" s="272" t="s">
        <v>37</v>
      </c>
      <c r="BA6" s="272"/>
      <c r="BB6" s="272"/>
      <c r="BC6" s="272" t="s">
        <v>38</v>
      </c>
      <c r="BD6" s="272"/>
      <c r="BE6" s="272"/>
      <c r="BF6" s="272" t="s">
        <v>39</v>
      </c>
      <c r="BG6" s="272"/>
      <c r="BH6" s="272"/>
      <c r="BI6" s="199" t="s">
        <v>40</v>
      </c>
      <c r="BJ6" s="272" t="s">
        <v>41</v>
      </c>
      <c r="BK6" s="272"/>
      <c r="BL6" s="272"/>
      <c r="BM6" s="27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200"/>
    </row>
    <row r="7" spans="1:209" s="202" customFormat="1" ht="36.75" customHeight="1" x14ac:dyDescent="0.25">
      <c r="B7" s="272"/>
      <c r="C7" s="272"/>
      <c r="D7" s="347"/>
      <c r="E7" s="347"/>
      <c r="F7" s="347"/>
      <c r="G7" s="347"/>
      <c r="H7" s="347"/>
      <c r="I7" s="347"/>
      <c r="J7" s="347"/>
      <c r="K7" s="347"/>
      <c r="L7" s="347"/>
      <c r="M7" s="347"/>
      <c r="N7" s="347"/>
      <c r="O7" s="347"/>
      <c r="P7" s="347"/>
      <c r="Q7" s="347"/>
      <c r="R7" s="347"/>
      <c r="S7" s="347"/>
      <c r="T7" s="347"/>
      <c r="U7" s="199"/>
      <c r="V7" s="199" t="s">
        <v>42</v>
      </c>
      <c r="W7" s="199" t="s">
        <v>43</v>
      </c>
      <c r="X7" s="199" t="s">
        <v>44</v>
      </c>
      <c r="Y7" s="199" t="s">
        <v>42</v>
      </c>
      <c r="Z7" s="199" t="s">
        <v>43</v>
      </c>
      <c r="AA7" s="199" t="s">
        <v>44</v>
      </c>
      <c r="AB7" s="199" t="s">
        <v>42</v>
      </c>
      <c r="AC7" s="199" t="s">
        <v>43</v>
      </c>
      <c r="AD7" s="199" t="s">
        <v>44</v>
      </c>
      <c r="AE7" s="199" t="s">
        <v>42</v>
      </c>
      <c r="AF7" s="199" t="s">
        <v>43</v>
      </c>
      <c r="AG7" s="199" t="s">
        <v>44</v>
      </c>
      <c r="AH7" s="199" t="s">
        <v>42</v>
      </c>
      <c r="AI7" s="199" t="s">
        <v>43</v>
      </c>
      <c r="AJ7" s="199" t="s">
        <v>44</v>
      </c>
      <c r="AK7" s="199" t="s">
        <v>42</v>
      </c>
      <c r="AL7" s="199" t="s">
        <v>43</v>
      </c>
      <c r="AM7" s="199" t="s">
        <v>44</v>
      </c>
      <c r="AN7" s="199" t="s">
        <v>42</v>
      </c>
      <c r="AO7" s="199" t="s">
        <v>43</v>
      </c>
      <c r="AP7" s="199" t="s">
        <v>44</v>
      </c>
      <c r="AQ7" s="199" t="s">
        <v>42</v>
      </c>
      <c r="AR7" s="199" t="s">
        <v>43</v>
      </c>
      <c r="AS7" s="199" t="s">
        <v>44</v>
      </c>
      <c r="AT7" s="199" t="s">
        <v>42</v>
      </c>
      <c r="AU7" s="199" t="s">
        <v>43</v>
      </c>
      <c r="AV7" s="199" t="s">
        <v>44</v>
      </c>
      <c r="AW7" s="199" t="s">
        <v>42</v>
      </c>
      <c r="AX7" s="199" t="s">
        <v>43</v>
      </c>
      <c r="AY7" s="199" t="s">
        <v>44</v>
      </c>
      <c r="AZ7" s="199" t="s">
        <v>42</v>
      </c>
      <c r="BA7" s="199" t="s">
        <v>43</v>
      </c>
      <c r="BB7" s="199" t="s">
        <v>44</v>
      </c>
      <c r="BC7" s="199" t="s">
        <v>42</v>
      </c>
      <c r="BD7" s="199" t="s">
        <v>43</v>
      </c>
      <c r="BE7" s="199" t="s">
        <v>44</v>
      </c>
      <c r="BF7" s="199" t="s">
        <v>42</v>
      </c>
      <c r="BG7" s="199" t="s">
        <v>43</v>
      </c>
      <c r="BH7" s="199" t="s">
        <v>44</v>
      </c>
      <c r="BI7" s="199" t="s">
        <v>44</v>
      </c>
      <c r="BJ7" s="199" t="s">
        <v>117</v>
      </c>
      <c r="BK7" s="199" t="s">
        <v>118</v>
      </c>
      <c r="BL7" s="199" t="s">
        <v>119</v>
      </c>
      <c r="BM7" s="203" t="s">
        <v>120</v>
      </c>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row>
    <row r="8" spans="1:209" s="215" customFormat="1" ht="198.65" customHeight="1" x14ac:dyDescent="0.25">
      <c r="A8" s="204">
        <v>32</v>
      </c>
      <c r="B8" s="84" t="s">
        <v>531</v>
      </c>
      <c r="C8" s="12" t="s">
        <v>532</v>
      </c>
      <c r="D8" s="16" t="s">
        <v>479</v>
      </c>
      <c r="E8" s="16" t="s">
        <v>480</v>
      </c>
      <c r="F8" s="16" t="s">
        <v>481</v>
      </c>
      <c r="G8" s="16" t="s">
        <v>482</v>
      </c>
      <c r="H8" s="16" t="s">
        <v>483</v>
      </c>
      <c r="I8" s="82">
        <v>0.6</v>
      </c>
      <c r="J8" s="16" t="s">
        <v>53</v>
      </c>
      <c r="K8" s="16" t="s">
        <v>484</v>
      </c>
      <c r="L8" s="16" t="s">
        <v>485</v>
      </c>
      <c r="M8" s="16" t="s">
        <v>486</v>
      </c>
      <c r="N8" s="16">
        <v>900</v>
      </c>
      <c r="O8" s="16">
        <v>900</v>
      </c>
      <c r="P8" s="82">
        <v>1</v>
      </c>
      <c r="Q8" s="16" t="s">
        <v>44</v>
      </c>
      <c r="R8" s="16" t="s">
        <v>59</v>
      </c>
      <c r="S8" s="78">
        <v>44562</v>
      </c>
      <c r="T8" s="78">
        <v>44926</v>
      </c>
      <c r="U8" s="16" t="s">
        <v>480</v>
      </c>
      <c r="V8" s="6">
        <v>20</v>
      </c>
      <c r="W8" s="6">
        <v>37</v>
      </c>
      <c r="X8" s="70">
        <f>+W8/BF8</f>
        <v>4.1111111111111112E-2</v>
      </c>
      <c r="Y8" s="6">
        <v>55</v>
      </c>
      <c r="Z8" s="6">
        <v>113</v>
      </c>
      <c r="AA8" s="70">
        <f>+Z8/BF8</f>
        <v>0.12555555555555556</v>
      </c>
      <c r="AB8" s="6">
        <v>55</v>
      </c>
      <c r="AC8" s="6">
        <v>130</v>
      </c>
      <c r="AD8" s="141">
        <f>+AC8/BF8</f>
        <v>0.14444444444444443</v>
      </c>
      <c r="AE8" s="39">
        <v>60</v>
      </c>
      <c r="AF8" s="39">
        <v>111</v>
      </c>
      <c r="AG8" s="80">
        <f>+BF8/AF8</f>
        <v>8.1081081081081088</v>
      </c>
      <c r="AH8" s="39">
        <v>60</v>
      </c>
      <c r="AI8" s="39">
        <v>109</v>
      </c>
      <c r="AJ8" s="80">
        <f>+AI8/AH8</f>
        <v>1.8166666666666667</v>
      </c>
      <c r="AK8" s="39">
        <v>102</v>
      </c>
      <c r="AL8" s="39">
        <v>103</v>
      </c>
      <c r="AM8" s="80">
        <f>+AL8/AK8</f>
        <v>1.0098039215686274</v>
      </c>
      <c r="AN8" s="39">
        <v>60</v>
      </c>
      <c r="AO8" s="39">
        <v>60</v>
      </c>
      <c r="AP8" s="80">
        <f>+AO8/AN8</f>
        <v>1</v>
      </c>
      <c r="AQ8" s="39">
        <v>90</v>
      </c>
      <c r="AR8" s="39">
        <v>91</v>
      </c>
      <c r="AS8" s="80">
        <f>+AR8/AQ8</f>
        <v>1.0111111111111111</v>
      </c>
      <c r="AT8" s="39">
        <v>50</v>
      </c>
      <c r="AU8" s="39">
        <v>53</v>
      </c>
      <c r="AV8" s="80">
        <f>+AU8/AT8</f>
        <v>1.06</v>
      </c>
      <c r="AW8" s="39">
        <v>120</v>
      </c>
      <c r="AX8" s="39">
        <v>13</v>
      </c>
      <c r="AY8" s="80">
        <f>+AX8/AW8</f>
        <v>0.10833333333333334</v>
      </c>
      <c r="AZ8" s="39">
        <v>120</v>
      </c>
      <c r="BA8" s="39">
        <v>50</v>
      </c>
      <c r="BB8" s="80">
        <f>+BA8/AZ8</f>
        <v>0.41666666666666669</v>
      </c>
      <c r="BC8" s="39">
        <v>108</v>
      </c>
      <c r="BD8" s="39">
        <v>37</v>
      </c>
      <c r="BE8" s="80">
        <f>+BD8/BC8</f>
        <v>0.34259259259259262</v>
      </c>
      <c r="BF8" s="17">
        <f>SUM(V8+Y8+AB8+AE8+AH8+AK8+AN8+AQ8+AT8+AW8+AZ8+BC8)</f>
        <v>900</v>
      </c>
      <c r="BG8" s="17">
        <f>SUM(W8+Z8+AC8+AF8+AI8+AL8+AO8+AR8+AU8+AX8+BA8+BD8)</f>
        <v>907</v>
      </c>
      <c r="BH8" s="152">
        <v>1</v>
      </c>
      <c r="BI8" s="82">
        <v>0.6</v>
      </c>
      <c r="BJ8" s="6" t="s">
        <v>487</v>
      </c>
      <c r="BK8" s="20" t="s">
        <v>562</v>
      </c>
      <c r="BL8" s="20" t="s">
        <v>686</v>
      </c>
      <c r="BM8" s="235" t="s">
        <v>782</v>
      </c>
      <c r="BN8" s="16" t="s">
        <v>850</v>
      </c>
    </row>
    <row r="9" spans="1:209" s="215" customFormat="1" ht="360.65" customHeight="1" x14ac:dyDescent="0.25">
      <c r="A9" s="204">
        <v>33</v>
      </c>
      <c r="B9" s="84" t="s">
        <v>531</v>
      </c>
      <c r="C9" s="12" t="s">
        <v>532</v>
      </c>
      <c r="D9" s="16" t="s">
        <v>479</v>
      </c>
      <c r="E9" s="16" t="s">
        <v>480</v>
      </c>
      <c r="F9" s="16" t="s">
        <v>481</v>
      </c>
      <c r="G9" s="16" t="s">
        <v>482</v>
      </c>
      <c r="H9" s="16" t="s">
        <v>488</v>
      </c>
      <c r="I9" s="82">
        <v>0.15</v>
      </c>
      <c r="J9" s="16" t="s">
        <v>53</v>
      </c>
      <c r="K9" s="16" t="s">
        <v>489</v>
      </c>
      <c r="L9" s="16" t="s">
        <v>490</v>
      </c>
      <c r="M9" s="16" t="s">
        <v>491</v>
      </c>
      <c r="N9" s="16">
        <v>0.7</v>
      </c>
      <c r="O9" s="16">
        <v>0.7</v>
      </c>
      <c r="P9" s="82">
        <v>1</v>
      </c>
      <c r="Q9" s="16" t="s">
        <v>44</v>
      </c>
      <c r="R9" s="16" t="s">
        <v>55</v>
      </c>
      <c r="S9" s="78">
        <v>44562</v>
      </c>
      <c r="T9" s="78">
        <v>44926</v>
      </c>
      <c r="U9" s="16" t="s">
        <v>480</v>
      </c>
      <c r="V9" s="6">
        <v>0</v>
      </c>
      <c r="W9" s="6">
        <v>0</v>
      </c>
      <c r="X9" s="237">
        <v>0</v>
      </c>
      <c r="Y9" s="6">
        <v>0</v>
      </c>
      <c r="Z9" s="6">
        <v>0</v>
      </c>
      <c r="AA9" s="237">
        <v>0</v>
      </c>
      <c r="AB9" s="6">
        <v>0</v>
      </c>
      <c r="AC9" s="6">
        <v>0</v>
      </c>
      <c r="AD9" s="237">
        <v>0</v>
      </c>
      <c r="AE9" s="6">
        <v>0</v>
      </c>
      <c r="AF9" s="6">
        <v>0</v>
      </c>
      <c r="AG9" s="237">
        <v>0</v>
      </c>
      <c r="AH9" s="6">
        <v>0</v>
      </c>
      <c r="AI9" s="6">
        <v>0</v>
      </c>
      <c r="AJ9" s="237">
        <v>0</v>
      </c>
      <c r="AK9" s="6">
        <v>0</v>
      </c>
      <c r="AL9" s="6">
        <v>0</v>
      </c>
      <c r="AM9" s="237">
        <v>0</v>
      </c>
      <c r="AN9" s="6">
        <v>0</v>
      </c>
      <c r="AO9" s="6">
        <v>0</v>
      </c>
      <c r="AP9" s="237">
        <v>0</v>
      </c>
      <c r="AQ9" s="6">
        <v>0</v>
      </c>
      <c r="AR9" s="6">
        <v>0</v>
      </c>
      <c r="AS9" s="237">
        <v>0</v>
      </c>
      <c r="AT9" s="39">
        <v>0</v>
      </c>
      <c r="AU9" s="39">
        <v>0.55000000000000004</v>
      </c>
      <c r="AV9" s="80">
        <f>+AU9/BF9</f>
        <v>0.78571428571428581</v>
      </c>
      <c r="AW9" s="6">
        <v>0</v>
      </c>
      <c r="AX9" s="6">
        <v>0</v>
      </c>
      <c r="AY9" s="237">
        <v>0</v>
      </c>
      <c r="AZ9" s="6">
        <v>0</v>
      </c>
      <c r="BA9" s="6">
        <v>0</v>
      </c>
      <c r="BB9" s="237">
        <v>0</v>
      </c>
      <c r="BC9" s="39">
        <v>0.7</v>
      </c>
      <c r="BD9" s="39">
        <v>0.15</v>
      </c>
      <c r="BE9" s="80">
        <f>+BD9/BF9</f>
        <v>0.2142857142857143</v>
      </c>
      <c r="BF9" s="236">
        <v>0.7</v>
      </c>
      <c r="BG9" s="236">
        <v>0.7</v>
      </c>
      <c r="BH9" s="152">
        <v>1</v>
      </c>
      <c r="BI9" s="82">
        <v>0.15</v>
      </c>
      <c r="BJ9" s="6" t="s">
        <v>492</v>
      </c>
      <c r="BK9" s="20" t="s">
        <v>563</v>
      </c>
      <c r="BL9" s="20" t="s">
        <v>687</v>
      </c>
      <c r="BM9" s="235" t="s">
        <v>783</v>
      </c>
      <c r="BN9" s="16" t="s">
        <v>851</v>
      </c>
    </row>
    <row r="10" spans="1:209" s="215" customFormat="1" ht="323.5" customHeight="1" x14ac:dyDescent="0.25">
      <c r="A10" s="204">
        <v>34</v>
      </c>
      <c r="B10" s="84" t="s">
        <v>531</v>
      </c>
      <c r="C10" s="12" t="s">
        <v>532</v>
      </c>
      <c r="D10" s="16" t="s">
        <v>479</v>
      </c>
      <c r="E10" s="16" t="s">
        <v>480</v>
      </c>
      <c r="F10" s="16" t="s">
        <v>481</v>
      </c>
      <c r="G10" s="16" t="s">
        <v>482</v>
      </c>
      <c r="H10" s="16" t="s">
        <v>493</v>
      </c>
      <c r="I10" s="82">
        <v>0.15</v>
      </c>
      <c r="J10" s="16" t="s">
        <v>53</v>
      </c>
      <c r="K10" s="16" t="s">
        <v>494</v>
      </c>
      <c r="L10" s="16" t="s">
        <v>495</v>
      </c>
      <c r="M10" s="16" t="s">
        <v>496</v>
      </c>
      <c r="N10" s="16">
        <v>504</v>
      </c>
      <c r="O10" s="16">
        <v>504</v>
      </c>
      <c r="P10" s="82">
        <v>1</v>
      </c>
      <c r="Q10" s="16" t="s">
        <v>44</v>
      </c>
      <c r="R10" s="16" t="s">
        <v>55</v>
      </c>
      <c r="S10" s="78">
        <v>44713</v>
      </c>
      <c r="T10" s="78">
        <v>44926</v>
      </c>
      <c r="U10" s="16" t="s">
        <v>480</v>
      </c>
      <c r="V10" s="6">
        <v>0</v>
      </c>
      <c r="W10" s="6">
        <v>0</v>
      </c>
      <c r="X10" s="237">
        <v>0</v>
      </c>
      <c r="Y10" s="6">
        <v>0</v>
      </c>
      <c r="Z10" s="6">
        <v>0</v>
      </c>
      <c r="AA10" s="237">
        <v>0</v>
      </c>
      <c r="AB10" s="6">
        <v>0</v>
      </c>
      <c r="AC10" s="6">
        <v>0</v>
      </c>
      <c r="AD10" s="237">
        <v>0</v>
      </c>
      <c r="AE10" s="6">
        <v>0</v>
      </c>
      <c r="AF10" s="6">
        <v>0</v>
      </c>
      <c r="AG10" s="237">
        <v>0</v>
      </c>
      <c r="AH10" s="6">
        <v>0</v>
      </c>
      <c r="AI10" s="6">
        <v>0</v>
      </c>
      <c r="AJ10" s="237">
        <v>0</v>
      </c>
      <c r="AK10" s="6">
        <v>0</v>
      </c>
      <c r="AL10" s="6">
        <v>0</v>
      </c>
      <c r="AM10" s="237">
        <v>0</v>
      </c>
      <c r="AN10" s="6">
        <v>0</v>
      </c>
      <c r="AO10" s="6">
        <v>0</v>
      </c>
      <c r="AP10" s="237">
        <v>0</v>
      </c>
      <c r="AQ10" s="6">
        <v>0</v>
      </c>
      <c r="AR10" s="6">
        <v>0</v>
      </c>
      <c r="AS10" s="237">
        <v>0</v>
      </c>
      <c r="AT10" s="6">
        <v>0</v>
      </c>
      <c r="AU10" s="6">
        <v>0</v>
      </c>
      <c r="AV10" s="237">
        <v>0</v>
      </c>
      <c r="AW10" s="6">
        <v>0</v>
      </c>
      <c r="AX10" s="6">
        <v>0</v>
      </c>
      <c r="AY10" s="237">
        <v>0</v>
      </c>
      <c r="AZ10" s="39">
        <v>504</v>
      </c>
      <c r="BA10" s="39">
        <v>0</v>
      </c>
      <c r="BB10" s="237">
        <v>0</v>
      </c>
      <c r="BC10" s="6">
        <v>0</v>
      </c>
      <c r="BD10" s="6">
        <v>0</v>
      </c>
      <c r="BE10" s="237">
        <v>0</v>
      </c>
      <c r="BF10" s="17">
        <f t="shared" ref="BF10:BG11" si="0">SUM(V10,Y10,AB10,AE10,AH10,AK10,AN10,AQ10,AT10,AW10,AZ10,BC10)</f>
        <v>504</v>
      </c>
      <c r="BG10" s="17">
        <f t="shared" si="0"/>
        <v>0</v>
      </c>
      <c r="BH10" s="152">
        <v>0.5</v>
      </c>
      <c r="BI10" s="82">
        <v>0</v>
      </c>
      <c r="BJ10" s="6" t="s">
        <v>497</v>
      </c>
      <c r="BK10" s="20" t="s">
        <v>564</v>
      </c>
      <c r="BL10" s="20" t="s">
        <v>688</v>
      </c>
      <c r="BM10" s="235" t="s">
        <v>789</v>
      </c>
      <c r="BN10" s="16" t="s">
        <v>851</v>
      </c>
    </row>
    <row r="11" spans="1:209" s="231" customFormat="1" ht="169.9" customHeight="1" x14ac:dyDescent="0.25">
      <c r="A11" s="204">
        <v>35</v>
      </c>
      <c r="B11" s="84" t="s">
        <v>531</v>
      </c>
      <c r="C11" s="12" t="s">
        <v>532</v>
      </c>
      <c r="D11" s="16" t="s">
        <v>479</v>
      </c>
      <c r="E11" s="16" t="s">
        <v>480</v>
      </c>
      <c r="F11" s="16" t="s">
        <v>481</v>
      </c>
      <c r="G11" s="16" t="s">
        <v>482</v>
      </c>
      <c r="H11" s="16" t="s">
        <v>498</v>
      </c>
      <c r="I11" s="82">
        <v>0.1</v>
      </c>
      <c r="J11" s="16" t="s">
        <v>53</v>
      </c>
      <c r="K11" s="16" t="s">
        <v>499</v>
      </c>
      <c r="L11" s="16" t="s">
        <v>500</v>
      </c>
      <c r="M11" s="16" t="s">
        <v>542</v>
      </c>
      <c r="N11" s="16">
        <v>25</v>
      </c>
      <c r="O11" s="16">
        <v>25</v>
      </c>
      <c r="P11" s="82">
        <v>1</v>
      </c>
      <c r="Q11" s="16" t="s">
        <v>44</v>
      </c>
      <c r="R11" s="16" t="s">
        <v>55</v>
      </c>
      <c r="S11" s="78">
        <v>44743</v>
      </c>
      <c r="T11" s="78">
        <v>44926</v>
      </c>
      <c r="U11" s="16" t="s">
        <v>480</v>
      </c>
      <c r="V11" s="6">
        <v>0</v>
      </c>
      <c r="W11" s="6"/>
      <c r="X11" s="6"/>
      <c r="Y11" s="6">
        <v>0</v>
      </c>
      <c r="Z11" s="6"/>
      <c r="AA11" s="6"/>
      <c r="AB11" s="6">
        <v>8</v>
      </c>
      <c r="AC11" s="6">
        <v>8</v>
      </c>
      <c r="AD11" s="67">
        <f>+AC11/BF11</f>
        <v>0.32</v>
      </c>
      <c r="AE11" s="20">
        <v>0</v>
      </c>
      <c r="AF11" s="20">
        <v>0</v>
      </c>
      <c r="AG11" s="237">
        <v>0</v>
      </c>
      <c r="AH11" s="6">
        <v>0</v>
      </c>
      <c r="AI11" s="6">
        <v>0</v>
      </c>
      <c r="AJ11" s="237">
        <v>0</v>
      </c>
      <c r="AK11" s="6">
        <v>0</v>
      </c>
      <c r="AL11" s="6">
        <v>0</v>
      </c>
      <c r="AM11" s="237">
        <v>0</v>
      </c>
      <c r="AN11" s="6">
        <v>0</v>
      </c>
      <c r="AO11" s="6">
        <v>0</v>
      </c>
      <c r="AP11" s="237">
        <v>0</v>
      </c>
      <c r="AQ11" s="6">
        <v>0</v>
      </c>
      <c r="AR11" s="6">
        <v>0</v>
      </c>
      <c r="AS11" s="237">
        <v>0</v>
      </c>
      <c r="AT11" s="39">
        <v>4</v>
      </c>
      <c r="AU11" s="39">
        <v>4</v>
      </c>
      <c r="AV11" s="67">
        <f>+AU11/BF11</f>
        <v>0.16</v>
      </c>
      <c r="AW11" s="39">
        <v>0</v>
      </c>
      <c r="AX11" s="6">
        <v>0</v>
      </c>
      <c r="AY11" s="237">
        <v>0</v>
      </c>
      <c r="AZ11" s="39">
        <v>0</v>
      </c>
      <c r="BA11" s="39">
        <v>0</v>
      </c>
      <c r="BB11" s="237">
        <v>0</v>
      </c>
      <c r="BC11" s="39">
        <v>13</v>
      </c>
      <c r="BD11" s="39">
        <v>7</v>
      </c>
      <c r="BE11" s="67">
        <f>+BD11/BF11</f>
        <v>0.28000000000000003</v>
      </c>
      <c r="BF11" s="17">
        <f t="shared" si="0"/>
        <v>25</v>
      </c>
      <c r="BG11" s="17">
        <v>19</v>
      </c>
      <c r="BH11" s="152">
        <f>BG11/BF11</f>
        <v>0.76</v>
      </c>
      <c r="BI11" s="239">
        <f>+BH11*I11/100%</f>
        <v>7.6000000000000012E-2</v>
      </c>
      <c r="BJ11" s="6" t="s">
        <v>501</v>
      </c>
      <c r="BK11" s="20" t="s">
        <v>565</v>
      </c>
      <c r="BL11" s="232" t="s">
        <v>689</v>
      </c>
      <c r="BM11" s="238" t="s">
        <v>784</v>
      </c>
      <c r="BN11" s="16" t="s">
        <v>852</v>
      </c>
    </row>
    <row r="12" spans="1:209" s="209" customFormat="1" ht="42" customHeight="1" thickBot="1" x14ac:dyDescent="0.3">
      <c r="B12" s="57" t="s">
        <v>99</v>
      </c>
      <c r="C12" s="42"/>
      <c r="D12" s="43"/>
      <c r="E12" s="43"/>
      <c r="F12" s="43"/>
      <c r="G12" s="43"/>
      <c r="H12" s="44"/>
      <c r="I12" s="3">
        <f>SUM(I8:I11)</f>
        <v>1</v>
      </c>
      <c r="J12" s="43"/>
      <c r="K12" s="43"/>
      <c r="L12" s="43"/>
      <c r="M12" s="43"/>
      <c r="N12" s="43"/>
      <c r="O12" s="43"/>
      <c r="P12" s="43"/>
      <c r="Q12" s="43"/>
      <c r="R12" s="43"/>
      <c r="S12" s="43"/>
      <c r="T12" s="43"/>
      <c r="U12" s="43"/>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74">
        <f>SUM(BH8:BH11)/4</f>
        <v>0.81499999999999995</v>
      </c>
      <c r="BI12" s="26"/>
      <c r="BJ12" s="210"/>
      <c r="BK12" s="210"/>
      <c r="BL12" s="210"/>
      <c r="BM12" s="216"/>
    </row>
    <row r="13" spans="1:209" x14ac:dyDescent="0.3">
      <c r="V13" s="213"/>
      <c r="W13" s="213"/>
      <c r="X13" s="213"/>
      <c r="Y13" s="213"/>
      <c r="Z13" s="213"/>
      <c r="AA13" s="213"/>
      <c r="AB13" s="213"/>
      <c r="AC13" s="213"/>
      <c r="AD13" s="213"/>
      <c r="AE13" s="213"/>
      <c r="AF13" s="213"/>
      <c r="AG13" s="213"/>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3"/>
      <c r="BI13" s="213"/>
    </row>
    <row r="17" spans="62:62" x14ac:dyDescent="0.3">
      <c r="BJ17" s="197">
        <f>32*10/100%</f>
        <v>320</v>
      </c>
    </row>
    <row r="87" spans="4:4" x14ac:dyDescent="0.3">
      <c r="D87" s="197" t="s">
        <v>116</v>
      </c>
    </row>
  </sheetData>
  <sheetProtection selectLockedCells="1"/>
  <mergeCells count="41">
    <mergeCell ref="B4:BM4"/>
    <mergeCell ref="B1:C3"/>
    <mergeCell ref="D1:BI3"/>
    <mergeCell ref="BJ1:BM1"/>
    <mergeCell ref="BJ2:BM2"/>
    <mergeCell ref="BJ3:BM3"/>
    <mergeCell ref="O6:O7"/>
    <mergeCell ref="B5:U5"/>
    <mergeCell ref="V5:BM5"/>
    <mergeCell ref="B6:B7"/>
    <mergeCell ref="C6:C7"/>
    <mergeCell ref="D6:D7"/>
    <mergeCell ref="E6:E7"/>
    <mergeCell ref="F6:F7"/>
    <mergeCell ref="G6:G7"/>
    <mergeCell ref="H6:H7"/>
    <mergeCell ref="I6:I7"/>
    <mergeCell ref="J6:J7"/>
    <mergeCell ref="K6:K7"/>
    <mergeCell ref="L6:L7"/>
    <mergeCell ref="M6:M7"/>
    <mergeCell ref="N6:N7"/>
    <mergeCell ref="AN6:AP6"/>
    <mergeCell ref="P6:P7"/>
    <mergeCell ref="Q6:Q7"/>
    <mergeCell ref="R6:R7"/>
    <mergeCell ref="S6:S7"/>
    <mergeCell ref="T6:T7"/>
    <mergeCell ref="V6:X6"/>
    <mergeCell ref="Y6:AA6"/>
    <mergeCell ref="AB6:AD6"/>
    <mergeCell ref="AE6:AG6"/>
    <mergeCell ref="AH6:AJ6"/>
    <mergeCell ref="AK6:AM6"/>
    <mergeCell ref="BJ6:BM6"/>
    <mergeCell ref="AQ6:AS6"/>
    <mergeCell ref="AT6:AV6"/>
    <mergeCell ref="AW6:AY6"/>
    <mergeCell ref="AZ6:BB6"/>
    <mergeCell ref="BC6:BE6"/>
    <mergeCell ref="BF6:BH6"/>
  </mergeCells>
  <dataValidations disablePrompts="1" count="2">
    <dataValidation type="list" allowBlank="1" showInputMessage="1" showErrorMessage="1" sqref="R12" xr:uid="{00000000-0002-0000-0600-000000000000}">
      <formula1>"MENSUAL,TRIMESTRAL,SEMESTRAL,ANUAL"</formula1>
    </dataValidation>
    <dataValidation type="list" allowBlank="1" showInputMessage="1" showErrorMessage="1" sqref="J12" xr:uid="{00000000-0002-0000-0600-000001000000}">
      <formula1>"EFICACIA,EFICIENCIA,EFECTIVIDAD"</formula1>
    </dataValidation>
  </dataValidations>
  <pageMargins left="0.70866141732283472" right="0.70866141732283472" top="0.74803149606299213" bottom="0.74803149606299213" header="0.31496062992125984" footer="0.31496062992125984"/>
  <pageSetup paperSize="14" scale="25" orientation="landscape"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2000000}">
          <x14:formula1>
            <xm:f>'\\10.216.160.201\planeacion\Oficial\7 Plan de accion CVP\[URBANIZACIONES Y TITULACIONES.xlsx]Listas Marce'!#REF!</xm:f>
          </x14:formula1>
          <xm:sqref>D12 U12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HA95"/>
  <sheetViews>
    <sheetView topLeftCell="AU6" zoomScale="60" zoomScaleNormal="60" workbookViewId="0">
      <pane ySplit="2" topLeftCell="A14" activePane="bottomLeft" state="frozen"/>
      <selection activeCell="J6" sqref="J6"/>
      <selection pane="bottomLeft" activeCell="BM15" sqref="BM15"/>
    </sheetView>
  </sheetViews>
  <sheetFormatPr baseColWidth="10" defaultColWidth="11.453125" defaultRowHeight="14" outlineLevelCol="1" x14ac:dyDescent="0.3"/>
  <cols>
    <col min="1" max="1" width="0" style="197" hidden="1" customWidth="1"/>
    <col min="2" max="2" width="42.54296875" style="197" customWidth="1"/>
    <col min="3" max="3" width="37.453125" style="197" customWidth="1"/>
    <col min="4" max="5" width="20" style="197" customWidth="1"/>
    <col min="6" max="6" width="57.81640625" style="197" customWidth="1"/>
    <col min="7" max="7" width="27.54296875" style="197" customWidth="1"/>
    <col min="8" max="8" width="25.1796875" style="197" customWidth="1"/>
    <col min="9" max="9" width="18.7265625" style="197" customWidth="1"/>
    <col min="10" max="10" width="19.26953125" style="197" customWidth="1"/>
    <col min="11" max="11" width="22.1796875" style="197" customWidth="1"/>
    <col min="12" max="13" width="30.54296875" style="197" customWidth="1"/>
    <col min="14" max="14" width="19" style="197" customWidth="1"/>
    <col min="15" max="15" width="21" style="197" customWidth="1"/>
    <col min="16" max="16" width="17" style="197" customWidth="1"/>
    <col min="17" max="17" width="12" style="197" customWidth="1"/>
    <col min="18" max="18" width="18.453125" style="197" customWidth="1"/>
    <col min="19" max="19" width="15.1796875" style="197" customWidth="1"/>
    <col min="20" max="20" width="13.54296875" style="197" customWidth="1" outlineLevel="1"/>
    <col min="21" max="21" width="19.26953125" style="197" customWidth="1" outlineLevel="1"/>
    <col min="22" max="60" width="10.54296875" style="197" customWidth="1" outlineLevel="1"/>
    <col min="61" max="61" width="18.81640625" style="197" customWidth="1" outlineLevel="1"/>
    <col min="62" max="62" width="79.26953125" style="197" customWidth="1"/>
    <col min="63" max="63" width="73.1796875" style="197" customWidth="1"/>
    <col min="64" max="65" width="28.81640625" style="197" customWidth="1"/>
    <col min="66" max="66" width="59.54296875" style="197" customWidth="1"/>
    <col min="67" max="70" width="11.453125" style="197" customWidth="1"/>
    <col min="71" max="16384" width="11.453125" style="197"/>
  </cols>
  <sheetData>
    <row r="1" spans="1:209" ht="53.25" customHeight="1" x14ac:dyDescent="0.3">
      <c r="B1" s="332"/>
      <c r="C1" s="333"/>
      <c r="D1" s="334"/>
      <c r="E1" s="334"/>
      <c r="F1" s="334"/>
      <c r="G1" s="334"/>
      <c r="H1" s="334"/>
      <c r="I1" s="334"/>
      <c r="J1" s="334"/>
      <c r="K1" s="281" t="s">
        <v>0</v>
      </c>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282"/>
      <c r="AW1" s="282"/>
      <c r="AX1" s="282"/>
      <c r="AY1" s="282"/>
      <c r="AZ1" s="282"/>
      <c r="BA1" s="282"/>
      <c r="BB1" s="282"/>
      <c r="BC1" s="282"/>
      <c r="BD1" s="282"/>
      <c r="BE1" s="282"/>
      <c r="BF1" s="282"/>
      <c r="BG1" s="282"/>
      <c r="BH1" s="282"/>
      <c r="BI1" s="283"/>
      <c r="BJ1" s="290" t="s">
        <v>1</v>
      </c>
      <c r="BK1" s="291"/>
      <c r="BL1" s="291"/>
      <c r="BM1" s="292"/>
    </row>
    <row r="2" spans="1:209" ht="48" customHeight="1" x14ac:dyDescent="0.3">
      <c r="B2" s="335"/>
      <c r="C2" s="336"/>
      <c r="D2" s="337"/>
      <c r="E2" s="337"/>
      <c r="F2" s="337"/>
      <c r="G2" s="337"/>
      <c r="H2" s="337"/>
      <c r="I2" s="337"/>
      <c r="J2" s="337"/>
      <c r="K2" s="284"/>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c r="AX2" s="285"/>
      <c r="AY2" s="285"/>
      <c r="AZ2" s="285"/>
      <c r="BA2" s="285"/>
      <c r="BB2" s="285"/>
      <c r="BC2" s="285"/>
      <c r="BD2" s="285"/>
      <c r="BE2" s="285"/>
      <c r="BF2" s="285"/>
      <c r="BG2" s="285"/>
      <c r="BH2" s="285"/>
      <c r="BI2" s="286"/>
      <c r="BJ2" s="293" t="s">
        <v>2</v>
      </c>
      <c r="BK2" s="294"/>
      <c r="BL2" s="294"/>
      <c r="BM2" s="295"/>
    </row>
    <row r="3" spans="1:209" ht="53.25" customHeight="1" thickBot="1" x14ac:dyDescent="0.35">
      <c r="B3" s="338"/>
      <c r="C3" s="339"/>
      <c r="D3" s="340"/>
      <c r="E3" s="340"/>
      <c r="F3" s="340"/>
      <c r="G3" s="340"/>
      <c r="H3" s="340"/>
      <c r="I3" s="340"/>
      <c r="J3" s="340"/>
      <c r="K3" s="287"/>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9"/>
      <c r="BJ3" s="296" t="s">
        <v>3</v>
      </c>
      <c r="BK3" s="297"/>
      <c r="BL3" s="297"/>
      <c r="BM3" s="298"/>
    </row>
    <row r="4" spans="1:209" ht="39.75" customHeight="1" thickBot="1" x14ac:dyDescent="0.35">
      <c r="B4" s="275" t="s">
        <v>522</v>
      </c>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276"/>
      <c r="AZ4" s="276"/>
      <c r="BA4" s="276"/>
      <c r="BB4" s="276"/>
      <c r="BC4" s="276"/>
      <c r="BD4" s="276"/>
      <c r="BE4" s="276"/>
      <c r="BF4" s="276"/>
      <c r="BG4" s="276"/>
      <c r="BH4" s="276"/>
      <c r="BI4" s="276"/>
      <c r="BJ4" s="276"/>
      <c r="BK4" s="276"/>
      <c r="BL4" s="276"/>
      <c r="BM4" s="277"/>
    </row>
    <row r="5" spans="1:209" ht="48.75" customHeight="1" x14ac:dyDescent="0.3">
      <c r="B5" s="260" t="s">
        <v>5</v>
      </c>
      <c r="C5" s="261"/>
      <c r="D5" s="262"/>
      <c r="E5" s="262"/>
      <c r="F5" s="262"/>
      <c r="G5" s="262"/>
      <c r="H5" s="262"/>
      <c r="I5" s="262"/>
      <c r="J5" s="262"/>
      <c r="K5" s="262"/>
      <c r="L5" s="262"/>
      <c r="M5" s="262"/>
      <c r="N5" s="262"/>
      <c r="O5" s="262"/>
      <c r="P5" s="262"/>
      <c r="Q5" s="262"/>
      <c r="R5" s="262"/>
      <c r="S5" s="262"/>
      <c r="T5" s="262"/>
      <c r="U5" s="262"/>
      <c r="V5" s="263" t="s">
        <v>6</v>
      </c>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5"/>
      <c r="BN5" s="29"/>
    </row>
    <row r="6" spans="1:209" s="201" customFormat="1" ht="47.25" customHeight="1" x14ac:dyDescent="0.25">
      <c r="A6" s="198"/>
      <c r="B6" s="270" t="s">
        <v>7</v>
      </c>
      <c r="C6" s="233" t="s">
        <v>8</v>
      </c>
      <c r="D6" s="199" t="s">
        <v>9</v>
      </c>
      <c r="E6" s="199" t="s">
        <v>10</v>
      </c>
      <c r="F6" s="199" t="s">
        <v>11</v>
      </c>
      <c r="G6" s="199" t="s">
        <v>165</v>
      </c>
      <c r="H6" s="270" t="s">
        <v>13</v>
      </c>
      <c r="I6" s="270" t="s">
        <v>14</v>
      </c>
      <c r="J6" s="270" t="s">
        <v>15</v>
      </c>
      <c r="K6" s="270" t="s">
        <v>16</v>
      </c>
      <c r="L6" s="270" t="s">
        <v>17</v>
      </c>
      <c r="M6" s="270" t="s">
        <v>18</v>
      </c>
      <c r="N6" s="270" t="s">
        <v>19</v>
      </c>
      <c r="O6" s="270" t="s">
        <v>20</v>
      </c>
      <c r="P6" s="270" t="s">
        <v>21</v>
      </c>
      <c r="Q6" s="270" t="s">
        <v>22</v>
      </c>
      <c r="R6" s="270" t="s">
        <v>23</v>
      </c>
      <c r="S6" s="270" t="s">
        <v>24</v>
      </c>
      <c r="T6" s="270" t="s">
        <v>25</v>
      </c>
      <c r="U6" s="270" t="s">
        <v>26</v>
      </c>
      <c r="V6" s="272" t="s">
        <v>27</v>
      </c>
      <c r="W6" s="272"/>
      <c r="X6" s="272"/>
      <c r="Y6" s="272" t="s">
        <v>28</v>
      </c>
      <c r="Z6" s="272"/>
      <c r="AA6" s="272"/>
      <c r="AB6" s="274" t="s">
        <v>29</v>
      </c>
      <c r="AC6" s="272"/>
      <c r="AD6" s="272"/>
      <c r="AE6" s="272" t="s">
        <v>30</v>
      </c>
      <c r="AF6" s="272"/>
      <c r="AG6" s="272"/>
      <c r="AH6" s="272" t="s">
        <v>31</v>
      </c>
      <c r="AI6" s="272"/>
      <c r="AJ6" s="272"/>
      <c r="AK6" s="272" t="s">
        <v>32</v>
      </c>
      <c r="AL6" s="272"/>
      <c r="AM6" s="272"/>
      <c r="AN6" s="272" t="s">
        <v>33</v>
      </c>
      <c r="AO6" s="272"/>
      <c r="AP6" s="272"/>
      <c r="AQ6" s="272" t="s">
        <v>34</v>
      </c>
      <c r="AR6" s="272"/>
      <c r="AS6" s="272"/>
      <c r="AT6" s="272" t="s">
        <v>35</v>
      </c>
      <c r="AU6" s="272"/>
      <c r="AV6" s="272"/>
      <c r="AW6" s="272" t="s">
        <v>36</v>
      </c>
      <c r="AX6" s="272"/>
      <c r="AY6" s="272"/>
      <c r="AZ6" s="272" t="s">
        <v>37</v>
      </c>
      <c r="BA6" s="272"/>
      <c r="BB6" s="272"/>
      <c r="BC6" s="272" t="s">
        <v>38</v>
      </c>
      <c r="BD6" s="272"/>
      <c r="BE6" s="272"/>
      <c r="BF6" s="272" t="s">
        <v>39</v>
      </c>
      <c r="BG6" s="272"/>
      <c r="BH6" s="272"/>
      <c r="BI6" s="199" t="s">
        <v>40</v>
      </c>
      <c r="BJ6" s="272" t="s">
        <v>41</v>
      </c>
      <c r="BK6" s="272"/>
      <c r="BL6" s="272"/>
      <c r="BM6" s="27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200"/>
    </row>
    <row r="7" spans="1:209" s="202" customFormat="1" ht="36.65" customHeight="1" x14ac:dyDescent="0.25">
      <c r="B7" s="271"/>
      <c r="C7" s="234"/>
      <c r="D7" s="199"/>
      <c r="E7" s="199"/>
      <c r="F7" s="199"/>
      <c r="G7" s="199"/>
      <c r="H7" s="271"/>
      <c r="I7" s="271"/>
      <c r="J7" s="271"/>
      <c r="K7" s="271"/>
      <c r="L7" s="271"/>
      <c r="M7" s="271"/>
      <c r="N7" s="271"/>
      <c r="O7" s="271"/>
      <c r="P7" s="271"/>
      <c r="Q7" s="271"/>
      <c r="R7" s="271"/>
      <c r="S7" s="271"/>
      <c r="T7" s="271"/>
      <c r="U7" s="271"/>
      <c r="V7" s="199" t="s">
        <v>42</v>
      </c>
      <c r="W7" s="199" t="s">
        <v>43</v>
      </c>
      <c r="X7" s="199" t="s">
        <v>44</v>
      </c>
      <c r="Y7" s="199" t="s">
        <v>42</v>
      </c>
      <c r="Z7" s="199" t="s">
        <v>43</v>
      </c>
      <c r="AA7" s="199" t="s">
        <v>44</v>
      </c>
      <c r="AB7" s="199" t="s">
        <v>42</v>
      </c>
      <c r="AC7" s="199" t="s">
        <v>43</v>
      </c>
      <c r="AD7" s="199" t="s">
        <v>44</v>
      </c>
      <c r="AE7" s="199" t="s">
        <v>42</v>
      </c>
      <c r="AF7" s="199" t="s">
        <v>43</v>
      </c>
      <c r="AG7" s="199" t="s">
        <v>44</v>
      </c>
      <c r="AH7" s="199" t="s">
        <v>42</v>
      </c>
      <c r="AI7" s="199" t="s">
        <v>43</v>
      </c>
      <c r="AJ7" s="199" t="s">
        <v>44</v>
      </c>
      <c r="AK7" s="199" t="s">
        <v>42</v>
      </c>
      <c r="AL7" s="199" t="s">
        <v>43</v>
      </c>
      <c r="AM7" s="199" t="s">
        <v>44</v>
      </c>
      <c r="AN7" s="199" t="s">
        <v>42</v>
      </c>
      <c r="AO7" s="199" t="s">
        <v>43</v>
      </c>
      <c r="AP7" s="199" t="s">
        <v>44</v>
      </c>
      <c r="AQ7" s="199" t="s">
        <v>42</v>
      </c>
      <c r="AR7" s="199" t="s">
        <v>43</v>
      </c>
      <c r="AS7" s="199" t="s">
        <v>44</v>
      </c>
      <c r="AT7" s="199" t="s">
        <v>42</v>
      </c>
      <c r="AU7" s="199" t="s">
        <v>43</v>
      </c>
      <c r="AV7" s="199" t="s">
        <v>44</v>
      </c>
      <c r="AW7" s="199" t="s">
        <v>42</v>
      </c>
      <c r="AX7" s="199" t="s">
        <v>43</v>
      </c>
      <c r="AY7" s="199" t="s">
        <v>44</v>
      </c>
      <c r="AZ7" s="199" t="s">
        <v>42</v>
      </c>
      <c r="BA7" s="199" t="s">
        <v>43</v>
      </c>
      <c r="BB7" s="199" t="s">
        <v>44</v>
      </c>
      <c r="BC7" s="199" t="s">
        <v>42</v>
      </c>
      <c r="BD7" s="199" t="s">
        <v>43</v>
      </c>
      <c r="BE7" s="199" t="s">
        <v>44</v>
      </c>
      <c r="BF7" s="199" t="s">
        <v>42</v>
      </c>
      <c r="BG7" s="199" t="s">
        <v>43</v>
      </c>
      <c r="BH7" s="199" t="s">
        <v>44</v>
      </c>
      <c r="BI7" s="199" t="s">
        <v>44</v>
      </c>
      <c r="BJ7" s="199" t="s">
        <v>117</v>
      </c>
      <c r="BK7" s="199" t="s">
        <v>118</v>
      </c>
      <c r="BL7" s="199" t="s">
        <v>45</v>
      </c>
      <c r="BM7" s="203" t="s">
        <v>46</v>
      </c>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row>
    <row r="8" spans="1:209" s="215" customFormat="1" ht="206.25" customHeight="1" x14ac:dyDescent="0.25">
      <c r="A8" s="204">
        <v>36</v>
      </c>
      <c r="B8" s="84" t="s">
        <v>533</v>
      </c>
      <c r="C8" s="12" t="s">
        <v>534</v>
      </c>
      <c r="D8" s="16" t="s">
        <v>166</v>
      </c>
      <c r="E8" s="16" t="s">
        <v>167</v>
      </c>
      <c r="F8" s="16" t="s">
        <v>168</v>
      </c>
      <c r="G8" s="16" t="s">
        <v>169</v>
      </c>
      <c r="H8" s="16" t="s">
        <v>170</v>
      </c>
      <c r="I8" s="13">
        <v>0.04</v>
      </c>
      <c r="J8" s="16" t="s">
        <v>53</v>
      </c>
      <c r="K8" s="16" t="s">
        <v>171</v>
      </c>
      <c r="L8" s="16" t="s">
        <v>172</v>
      </c>
      <c r="M8" s="16" t="s">
        <v>173</v>
      </c>
      <c r="N8" s="13">
        <v>0</v>
      </c>
      <c r="O8" s="16">
        <v>12</v>
      </c>
      <c r="P8" s="16">
        <v>12</v>
      </c>
      <c r="Q8" s="16" t="s">
        <v>543</v>
      </c>
      <c r="R8" s="16" t="s">
        <v>59</v>
      </c>
      <c r="S8" s="78">
        <v>44562</v>
      </c>
      <c r="T8" s="78">
        <v>44926</v>
      </c>
      <c r="U8" s="16" t="s">
        <v>174</v>
      </c>
      <c r="V8" s="82">
        <v>0.09</v>
      </c>
      <c r="W8" s="82">
        <v>0.09</v>
      </c>
      <c r="X8" s="83">
        <f>+W8/BF8</f>
        <v>7.4999999999999997E-3</v>
      </c>
      <c r="Y8" s="82">
        <v>0.09</v>
      </c>
      <c r="Z8" s="82">
        <v>0.09</v>
      </c>
      <c r="AA8" s="83">
        <f>+Z8/BF8</f>
        <v>7.4999999999999997E-3</v>
      </c>
      <c r="AB8" s="82">
        <v>0.09</v>
      </c>
      <c r="AC8" s="82">
        <v>0.09</v>
      </c>
      <c r="AD8" s="83">
        <v>0.09</v>
      </c>
      <c r="AE8" s="79">
        <v>0.09</v>
      </c>
      <c r="AF8" s="79">
        <v>0.09</v>
      </c>
      <c r="AG8" s="80">
        <f>+AF8/BF8</f>
        <v>7.4999999999999997E-3</v>
      </c>
      <c r="AH8" s="79">
        <v>0.08</v>
      </c>
      <c r="AI8" s="79">
        <v>0.08</v>
      </c>
      <c r="AJ8" s="80">
        <f>+AI8/BF8</f>
        <v>6.6666666666666671E-3</v>
      </c>
      <c r="AK8" s="79">
        <v>0.08</v>
      </c>
      <c r="AL8" s="79">
        <v>0.08</v>
      </c>
      <c r="AM8" s="80">
        <f>+AL8/BF8</f>
        <v>6.6666666666666671E-3</v>
      </c>
      <c r="AN8" s="79">
        <v>0.08</v>
      </c>
      <c r="AO8" s="79">
        <v>0.08</v>
      </c>
      <c r="AP8" s="79">
        <v>0.08</v>
      </c>
      <c r="AQ8" s="79">
        <v>0.08</v>
      </c>
      <c r="AR8" s="79">
        <v>0.08</v>
      </c>
      <c r="AS8" s="79">
        <v>0.08</v>
      </c>
      <c r="AT8" s="79">
        <v>0.08</v>
      </c>
      <c r="AU8" s="79">
        <v>0.08</v>
      </c>
      <c r="AV8" s="79">
        <v>0.08</v>
      </c>
      <c r="AW8" s="79">
        <v>0.08</v>
      </c>
      <c r="AX8" s="79">
        <v>0.08</v>
      </c>
      <c r="AY8" s="79">
        <v>0.08</v>
      </c>
      <c r="AZ8" s="79">
        <v>0.08</v>
      </c>
      <c r="BA8" s="79">
        <v>0.08</v>
      </c>
      <c r="BB8" s="79">
        <v>0.08</v>
      </c>
      <c r="BC8" s="79">
        <v>0.08</v>
      </c>
      <c r="BD8" s="79">
        <v>0.08</v>
      </c>
      <c r="BE8" s="79">
        <v>0.08</v>
      </c>
      <c r="BF8" s="245">
        <f>+O8</f>
        <v>12</v>
      </c>
      <c r="BG8" s="246">
        <v>12</v>
      </c>
      <c r="BH8" s="50">
        <f>+BG8/BF8</f>
        <v>1</v>
      </c>
      <c r="BI8" s="13">
        <f>+BH8*I8/100%</f>
        <v>0.04</v>
      </c>
      <c r="BJ8" s="6" t="s">
        <v>175</v>
      </c>
      <c r="BK8" s="6" t="s">
        <v>582</v>
      </c>
      <c r="BL8" s="20" t="s">
        <v>582</v>
      </c>
      <c r="BM8" s="16" t="s">
        <v>770</v>
      </c>
      <c r="BN8" s="16" t="s">
        <v>853</v>
      </c>
    </row>
    <row r="9" spans="1:209" s="215" customFormat="1" ht="258.75" customHeight="1" x14ac:dyDescent="0.25">
      <c r="A9" s="204">
        <v>27</v>
      </c>
      <c r="B9" s="84" t="s">
        <v>533</v>
      </c>
      <c r="C9" s="12" t="s">
        <v>534</v>
      </c>
      <c r="D9" s="16" t="s">
        <v>166</v>
      </c>
      <c r="E9" s="16" t="s">
        <v>167</v>
      </c>
      <c r="F9" s="16" t="s">
        <v>168</v>
      </c>
      <c r="G9" s="16" t="s">
        <v>169</v>
      </c>
      <c r="H9" s="16" t="s">
        <v>176</v>
      </c>
      <c r="I9" s="13">
        <v>0.1</v>
      </c>
      <c r="J9" s="16" t="s">
        <v>73</v>
      </c>
      <c r="K9" s="16" t="s">
        <v>177</v>
      </c>
      <c r="L9" s="16" t="s">
        <v>178</v>
      </c>
      <c r="M9" s="16" t="s">
        <v>179</v>
      </c>
      <c r="N9" s="6">
        <v>650</v>
      </c>
      <c r="O9" s="6">
        <v>650</v>
      </c>
      <c r="P9" s="13">
        <v>1</v>
      </c>
      <c r="Q9" s="16" t="s">
        <v>44</v>
      </c>
      <c r="R9" s="16" t="s">
        <v>59</v>
      </c>
      <c r="S9" s="78">
        <v>44562</v>
      </c>
      <c r="T9" s="78">
        <v>44926</v>
      </c>
      <c r="U9" s="16" t="s">
        <v>174</v>
      </c>
      <c r="V9" s="174">
        <v>62</v>
      </c>
      <c r="W9" s="174">
        <v>62</v>
      </c>
      <c r="X9" s="83">
        <f t="shared" ref="X9:X19" si="0">+W9/BF9</f>
        <v>9.5384615384615387E-2</v>
      </c>
      <c r="Y9" s="174">
        <v>35</v>
      </c>
      <c r="Z9" s="174">
        <v>95</v>
      </c>
      <c r="AA9" s="83">
        <f t="shared" ref="AA9:AA19" si="1">+Z9/BF9</f>
        <v>0.14615384615384616</v>
      </c>
      <c r="AB9" s="174">
        <v>89</v>
      </c>
      <c r="AC9" s="174">
        <v>89</v>
      </c>
      <c r="AD9" s="83">
        <f t="shared" ref="AD9:AD19" si="2">+AC9/BF9</f>
        <v>0.13692307692307693</v>
      </c>
      <c r="AE9" s="86">
        <v>70</v>
      </c>
      <c r="AF9" s="86">
        <v>70</v>
      </c>
      <c r="AG9" s="80">
        <f t="shared" ref="AG9:AG19" si="3">+AF9/BF9</f>
        <v>0.1076923076923077</v>
      </c>
      <c r="AH9" s="86">
        <v>70</v>
      </c>
      <c r="AI9" s="86">
        <v>70</v>
      </c>
      <c r="AJ9" s="80">
        <f t="shared" ref="AJ9:AJ19" si="4">+AI9/BF9</f>
        <v>0.1076923076923077</v>
      </c>
      <c r="AK9" s="86">
        <v>70</v>
      </c>
      <c r="AL9" s="86">
        <v>70</v>
      </c>
      <c r="AM9" s="80">
        <f t="shared" ref="AM9:AM19" si="5">+AL9/BF9</f>
        <v>0.1076923076923077</v>
      </c>
      <c r="AN9" s="86">
        <v>30</v>
      </c>
      <c r="AO9" s="86">
        <v>30</v>
      </c>
      <c r="AP9" s="121">
        <f>AO9/$N$9</f>
        <v>4.6153846153846156E-2</v>
      </c>
      <c r="AQ9" s="86">
        <v>45</v>
      </c>
      <c r="AR9" s="86">
        <v>45</v>
      </c>
      <c r="AS9" s="121">
        <f>AR9/$N$9</f>
        <v>6.9230769230769235E-2</v>
      </c>
      <c r="AT9" s="86">
        <v>70</v>
      </c>
      <c r="AU9" s="86">
        <v>70</v>
      </c>
      <c r="AV9" s="121">
        <f>AU9/$N$9</f>
        <v>0.1076923076923077</v>
      </c>
      <c r="AW9" s="86">
        <v>70</v>
      </c>
      <c r="AX9" s="86">
        <v>70</v>
      </c>
      <c r="AY9" s="121">
        <f>AX9/$N$9</f>
        <v>0.1076923076923077</v>
      </c>
      <c r="AZ9" s="86">
        <v>39</v>
      </c>
      <c r="BA9" s="86">
        <v>39</v>
      </c>
      <c r="BB9" s="121">
        <f>BA9/$N$9</f>
        <v>0.06</v>
      </c>
      <c r="BC9" s="86">
        <v>0</v>
      </c>
      <c r="BD9" s="86">
        <v>0</v>
      </c>
      <c r="BE9" s="86">
        <v>0</v>
      </c>
      <c r="BF9" s="17">
        <f t="shared" ref="BF9:BG19" si="6">SUM(V9,Y9,AB9,AE9,AH9,AK9,AN9,AQ9,AT9,AW9,AZ9,BC9)</f>
        <v>650</v>
      </c>
      <c r="BG9" s="17">
        <f t="shared" si="6"/>
        <v>710</v>
      </c>
      <c r="BH9" s="50">
        <v>1</v>
      </c>
      <c r="BI9" s="13">
        <f t="shared" ref="BI9:BI19" si="7">+BH9*I9/100%</f>
        <v>0.1</v>
      </c>
      <c r="BJ9" s="6" t="s">
        <v>180</v>
      </c>
      <c r="BK9" s="6" t="s">
        <v>583</v>
      </c>
      <c r="BL9" s="20" t="s">
        <v>583</v>
      </c>
      <c r="BM9" s="16" t="s">
        <v>771</v>
      </c>
      <c r="BN9" s="16" t="s">
        <v>853</v>
      </c>
    </row>
    <row r="10" spans="1:209" s="215" customFormat="1" ht="225.75" customHeight="1" x14ac:dyDescent="0.25">
      <c r="A10" s="204">
        <v>38</v>
      </c>
      <c r="B10" s="84" t="s">
        <v>533</v>
      </c>
      <c r="C10" s="12" t="s">
        <v>534</v>
      </c>
      <c r="D10" s="16" t="s">
        <v>166</v>
      </c>
      <c r="E10" s="16" t="s">
        <v>167</v>
      </c>
      <c r="F10" s="16" t="s">
        <v>181</v>
      </c>
      <c r="G10" s="16" t="s">
        <v>169</v>
      </c>
      <c r="H10" s="16" t="s">
        <v>182</v>
      </c>
      <c r="I10" s="13">
        <v>0.1</v>
      </c>
      <c r="J10" s="16" t="s">
        <v>73</v>
      </c>
      <c r="K10" s="16" t="s">
        <v>183</v>
      </c>
      <c r="L10" s="16" t="s">
        <v>184</v>
      </c>
      <c r="M10" s="16" t="s">
        <v>185</v>
      </c>
      <c r="N10" s="6">
        <v>650</v>
      </c>
      <c r="O10" s="6">
        <v>650</v>
      </c>
      <c r="P10" s="13">
        <v>1</v>
      </c>
      <c r="Q10" s="16" t="s">
        <v>44</v>
      </c>
      <c r="R10" s="16" t="s">
        <v>59</v>
      </c>
      <c r="S10" s="78">
        <v>44562</v>
      </c>
      <c r="T10" s="78">
        <v>44926</v>
      </c>
      <c r="U10" s="16" t="s">
        <v>174</v>
      </c>
      <c r="V10" s="140">
        <v>62</v>
      </c>
      <c r="W10" s="140">
        <v>62</v>
      </c>
      <c r="X10" s="83">
        <f t="shared" si="0"/>
        <v>9.5384615384615387E-2</v>
      </c>
      <c r="Y10" s="140">
        <v>35</v>
      </c>
      <c r="Z10" s="140">
        <v>95</v>
      </c>
      <c r="AA10" s="83">
        <f t="shared" si="1"/>
        <v>0.14615384615384616</v>
      </c>
      <c r="AB10" s="140">
        <v>89</v>
      </c>
      <c r="AC10" s="140">
        <v>89</v>
      </c>
      <c r="AD10" s="83">
        <f t="shared" si="2"/>
        <v>0.13692307692307693</v>
      </c>
      <c r="AE10" s="87">
        <v>70</v>
      </c>
      <c r="AF10" s="87">
        <v>18</v>
      </c>
      <c r="AG10" s="80">
        <f t="shared" si="3"/>
        <v>2.7692307692307693E-2</v>
      </c>
      <c r="AH10" s="87">
        <v>70</v>
      </c>
      <c r="AI10" s="87">
        <v>45</v>
      </c>
      <c r="AJ10" s="80">
        <f t="shared" si="4"/>
        <v>6.9230769230769235E-2</v>
      </c>
      <c r="AK10" s="87">
        <v>70</v>
      </c>
      <c r="AL10" s="87">
        <v>93</v>
      </c>
      <c r="AM10" s="80">
        <f t="shared" si="5"/>
        <v>0.14307692307692307</v>
      </c>
      <c r="AN10" s="87">
        <v>30</v>
      </c>
      <c r="AO10" s="87">
        <v>25</v>
      </c>
      <c r="AP10" s="121">
        <f>AO10/$N$10</f>
        <v>3.8461538461538464E-2</v>
      </c>
      <c r="AQ10" s="87">
        <v>45</v>
      </c>
      <c r="AR10" s="87">
        <v>5</v>
      </c>
      <c r="AS10" s="121">
        <f>AR10/$N$10</f>
        <v>7.6923076923076927E-3</v>
      </c>
      <c r="AT10" s="87">
        <v>70</v>
      </c>
      <c r="AU10" s="87">
        <v>30</v>
      </c>
      <c r="AV10" s="121">
        <f>AU10/$N$10</f>
        <v>4.6153846153846156E-2</v>
      </c>
      <c r="AW10" s="87">
        <v>70</v>
      </c>
      <c r="AX10" s="87">
        <v>32</v>
      </c>
      <c r="AY10" s="121">
        <f>AX10/$N$10</f>
        <v>4.9230769230769231E-2</v>
      </c>
      <c r="AZ10" s="87">
        <v>39</v>
      </c>
      <c r="BA10" s="87">
        <v>100</v>
      </c>
      <c r="BB10" s="121">
        <f>BA10/$N$10</f>
        <v>0.15384615384615385</v>
      </c>
      <c r="BC10" s="87">
        <v>0</v>
      </c>
      <c r="BD10" s="87">
        <v>56</v>
      </c>
      <c r="BE10" s="121">
        <f>BD10/$N$10</f>
        <v>8.615384615384615E-2</v>
      </c>
      <c r="BF10" s="17">
        <f t="shared" si="6"/>
        <v>650</v>
      </c>
      <c r="BG10" s="17">
        <f t="shared" si="6"/>
        <v>650</v>
      </c>
      <c r="BH10" s="50">
        <f t="shared" ref="BH10:BH19" si="8">+BG10/BF10</f>
        <v>1</v>
      </c>
      <c r="BI10" s="13">
        <f t="shared" si="7"/>
        <v>0.1</v>
      </c>
      <c r="BJ10" s="6" t="s">
        <v>186</v>
      </c>
      <c r="BK10" s="6" t="s">
        <v>584</v>
      </c>
      <c r="BL10" s="20" t="s">
        <v>696</v>
      </c>
      <c r="BM10" s="6" t="s">
        <v>772</v>
      </c>
      <c r="BN10" s="16" t="s">
        <v>854</v>
      </c>
    </row>
    <row r="11" spans="1:209" s="231" customFormat="1" ht="183" customHeight="1" x14ac:dyDescent="0.25">
      <c r="A11" s="204">
        <v>39</v>
      </c>
      <c r="B11" s="84" t="s">
        <v>533</v>
      </c>
      <c r="C11" s="12" t="s">
        <v>534</v>
      </c>
      <c r="D11" s="16" t="s">
        <v>166</v>
      </c>
      <c r="E11" s="16" t="s">
        <v>167</v>
      </c>
      <c r="F11" s="16" t="s">
        <v>187</v>
      </c>
      <c r="G11" s="16" t="s">
        <v>169</v>
      </c>
      <c r="H11" s="16" t="s">
        <v>188</v>
      </c>
      <c r="I11" s="13">
        <v>0.1</v>
      </c>
      <c r="J11" s="16" t="s">
        <v>73</v>
      </c>
      <c r="K11" s="16" t="s">
        <v>189</v>
      </c>
      <c r="L11" s="16" t="s">
        <v>190</v>
      </c>
      <c r="M11" s="16" t="s">
        <v>191</v>
      </c>
      <c r="N11" s="6">
        <v>565</v>
      </c>
      <c r="O11" s="6">
        <v>565</v>
      </c>
      <c r="P11" s="13">
        <v>0.95</v>
      </c>
      <c r="Q11" s="16" t="s">
        <v>44</v>
      </c>
      <c r="R11" s="16" t="s">
        <v>59</v>
      </c>
      <c r="S11" s="78">
        <v>44562</v>
      </c>
      <c r="T11" s="78">
        <v>44926</v>
      </c>
      <c r="U11" s="16" t="s">
        <v>174</v>
      </c>
      <c r="V11" s="140">
        <v>30</v>
      </c>
      <c r="W11" s="140">
        <v>30</v>
      </c>
      <c r="X11" s="83">
        <f t="shared" si="0"/>
        <v>5.3097345132743362E-2</v>
      </c>
      <c r="Y11" s="140">
        <v>35</v>
      </c>
      <c r="Z11" s="140">
        <v>70</v>
      </c>
      <c r="AA11" s="83">
        <f t="shared" si="1"/>
        <v>0.12389380530973451</v>
      </c>
      <c r="AB11" s="140">
        <v>79</v>
      </c>
      <c r="AC11" s="140">
        <v>79</v>
      </c>
      <c r="AD11" s="83">
        <f t="shared" si="2"/>
        <v>0.13982300884955753</v>
      </c>
      <c r="AE11" s="87">
        <v>70</v>
      </c>
      <c r="AF11" s="87">
        <v>56</v>
      </c>
      <c r="AG11" s="80">
        <f t="shared" si="3"/>
        <v>9.9115044247787609E-2</v>
      </c>
      <c r="AH11" s="87">
        <v>70</v>
      </c>
      <c r="AI11" s="87">
        <v>52</v>
      </c>
      <c r="AJ11" s="80">
        <f t="shared" si="4"/>
        <v>9.2035398230088494E-2</v>
      </c>
      <c r="AK11" s="87">
        <v>70</v>
      </c>
      <c r="AL11" s="87">
        <v>49</v>
      </c>
      <c r="AM11" s="80">
        <f t="shared" si="5"/>
        <v>8.6725663716814158E-2</v>
      </c>
      <c r="AN11" s="87">
        <v>20</v>
      </c>
      <c r="AO11" s="87">
        <v>29</v>
      </c>
      <c r="AP11" s="121">
        <f>AO11/$N$11</f>
        <v>5.1327433628318583E-2</v>
      </c>
      <c r="AQ11" s="87">
        <v>0</v>
      </c>
      <c r="AR11" s="87">
        <v>0</v>
      </c>
      <c r="AS11" s="121">
        <f>AR11/$N$11</f>
        <v>0</v>
      </c>
      <c r="AT11" s="87">
        <v>6</v>
      </c>
      <c r="AU11" s="87">
        <v>0</v>
      </c>
      <c r="AV11" s="121">
        <f>AU11/$N$11</f>
        <v>0</v>
      </c>
      <c r="AW11" s="87">
        <v>120</v>
      </c>
      <c r="AX11" s="87">
        <v>2</v>
      </c>
      <c r="AY11" s="121">
        <f>AX11/$N$11</f>
        <v>3.5398230088495575E-3</v>
      </c>
      <c r="AZ11" s="87">
        <v>30</v>
      </c>
      <c r="BA11" s="87">
        <v>98</v>
      </c>
      <c r="BB11" s="121">
        <f>BA11/$N$11</f>
        <v>0.17345132743362832</v>
      </c>
      <c r="BC11" s="87">
        <v>35</v>
      </c>
      <c r="BD11" s="87">
        <v>71</v>
      </c>
      <c r="BE11" s="121">
        <f>BD11/$N$11</f>
        <v>0.1256637168141593</v>
      </c>
      <c r="BF11" s="17">
        <f t="shared" si="6"/>
        <v>565</v>
      </c>
      <c r="BG11" s="17">
        <f t="shared" si="6"/>
        <v>536</v>
      </c>
      <c r="BH11" s="50">
        <f t="shared" si="8"/>
        <v>0.9486725663716814</v>
      </c>
      <c r="BI11" s="13">
        <f t="shared" si="7"/>
        <v>9.4867256637168149E-2</v>
      </c>
      <c r="BJ11" s="6" t="s">
        <v>192</v>
      </c>
      <c r="BK11" s="6" t="s">
        <v>585</v>
      </c>
      <c r="BL11" s="20" t="s">
        <v>697</v>
      </c>
      <c r="BM11" s="72" t="s">
        <v>774</v>
      </c>
      <c r="BN11" s="16" t="s">
        <v>855</v>
      </c>
    </row>
    <row r="12" spans="1:209" s="231" customFormat="1" ht="179.25" customHeight="1" x14ac:dyDescent="0.25">
      <c r="A12" s="204">
        <v>40</v>
      </c>
      <c r="B12" s="84" t="s">
        <v>533</v>
      </c>
      <c r="C12" s="12" t="s">
        <v>534</v>
      </c>
      <c r="D12" s="16" t="s">
        <v>166</v>
      </c>
      <c r="E12" s="16" t="s">
        <v>167</v>
      </c>
      <c r="F12" s="16" t="s">
        <v>181</v>
      </c>
      <c r="G12" s="16" t="s">
        <v>169</v>
      </c>
      <c r="H12" s="16" t="s">
        <v>193</v>
      </c>
      <c r="I12" s="13">
        <v>0.1</v>
      </c>
      <c r="J12" s="16" t="s">
        <v>73</v>
      </c>
      <c r="K12" s="16" t="s">
        <v>194</v>
      </c>
      <c r="L12" s="16" t="s">
        <v>195</v>
      </c>
      <c r="M12" s="16" t="s">
        <v>196</v>
      </c>
      <c r="N12" s="6">
        <v>500</v>
      </c>
      <c r="O12" s="6">
        <v>500</v>
      </c>
      <c r="P12" s="13">
        <v>0.95</v>
      </c>
      <c r="Q12" s="16" t="s">
        <v>44</v>
      </c>
      <c r="R12" s="16" t="s">
        <v>59</v>
      </c>
      <c r="S12" s="78">
        <v>44562</v>
      </c>
      <c r="T12" s="78">
        <v>44926</v>
      </c>
      <c r="U12" s="16" t="s">
        <v>174</v>
      </c>
      <c r="V12" s="140">
        <v>11</v>
      </c>
      <c r="W12" s="140">
        <v>11</v>
      </c>
      <c r="X12" s="83">
        <f t="shared" si="0"/>
        <v>2.1999999999999999E-2</v>
      </c>
      <c r="Y12" s="140">
        <v>45</v>
      </c>
      <c r="Z12" s="140">
        <v>1</v>
      </c>
      <c r="AA12" s="83">
        <f t="shared" si="1"/>
        <v>2E-3</v>
      </c>
      <c r="AB12" s="140">
        <v>50</v>
      </c>
      <c r="AC12" s="140">
        <v>39</v>
      </c>
      <c r="AD12" s="83">
        <f>+AC12/BF12</f>
        <v>7.8E-2</v>
      </c>
      <c r="AE12" s="87">
        <v>60</v>
      </c>
      <c r="AF12" s="87">
        <v>10</v>
      </c>
      <c r="AG12" s="80">
        <f t="shared" si="3"/>
        <v>0.02</v>
      </c>
      <c r="AH12" s="87">
        <v>60</v>
      </c>
      <c r="AI12" s="87">
        <v>91</v>
      </c>
      <c r="AJ12" s="80">
        <f t="shared" si="4"/>
        <v>0.182</v>
      </c>
      <c r="AK12" s="87">
        <v>60</v>
      </c>
      <c r="AL12" s="87">
        <v>110</v>
      </c>
      <c r="AM12" s="80">
        <f>+AL12/BF12</f>
        <v>0.22</v>
      </c>
      <c r="AN12" s="87">
        <v>30</v>
      </c>
      <c r="AO12" s="87">
        <v>38</v>
      </c>
      <c r="AP12" s="121">
        <f>AO12/$N$12</f>
        <v>7.5999999999999998E-2</v>
      </c>
      <c r="AQ12" s="87">
        <v>21</v>
      </c>
      <c r="AR12" s="87">
        <v>21</v>
      </c>
      <c r="AS12" s="121">
        <f>AR12/$N$12</f>
        <v>4.2000000000000003E-2</v>
      </c>
      <c r="AT12" s="87">
        <v>10</v>
      </c>
      <c r="AU12" s="87">
        <v>6</v>
      </c>
      <c r="AV12" s="121">
        <f>AU12/$N$12</f>
        <v>1.2E-2</v>
      </c>
      <c r="AW12" s="87">
        <v>71</v>
      </c>
      <c r="AX12" s="87">
        <v>35</v>
      </c>
      <c r="AY12" s="121">
        <f>AX12/$N$12</f>
        <v>7.0000000000000007E-2</v>
      </c>
      <c r="AZ12" s="87">
        <v>30</v>
      </c>
      <c r="BA12" s="87">
        <v>33</v>
      </c>
      <c r="BB12" s="121">
        <f>BA12/$N$12</f>
        <v>6.6000000000000003E-2</v>
      </c>
      <c r="BC12" s="87">
        <v>52</v>
      </c>
      <c r="BD12" s="87">
        <v>105</v>
      </c>
      <c r="BE12" s="121">
        <f>BD12/$N$12</f>
        <v>0.21</v>
      </c>
      <c r="BF12" s="17">
        <f t="shared" si="6"/>
        <v>500</v>
      </c>
      <c r="BG12" s="17">
        <f t="shared" si="6"/>
        <v>500</v>
      </c>
      <c r="BH12" s="50">
        <f t="shared" si="8"/>
        <v>1</v>
      </c>
      <c r="BI12" s="13">
        <f t="shared" si="7"/>
        <v>0.1</v>
      </c>
      <c r="BJ12" s="6" t="s">
        <v>197</v>
      </c>
      <c r="BK12" s="6" t="s">
        <v>586</v>
      </c>
      <c r="BL12" s="6" t="s">
        <v>698</v>
      </c>
      <c r="BM12" s="117" t="s">
        <v>775</v>
      </c>
      <c r="BN12" s="16" t="s">
        <v>856</v>
      </c>
    </row>
    <row r="13" spans="1:209" s="231" customFormat="1" ht="228" customHeight="1" x14ac:dyDescent="0.25">
      <c r="A13" s="204">
        <v>41</v>
      </c>
      <c r="B13" s="84" t="s">
        <v>533</v>
      </c>
      <c r="C13" s="12" t="s">
        <v>534</v>
      </c>
      <c r="D13" s="16" t="s">
        <v>166</v>
      </c>
      <c r="E13" s="16" t="s">
        <v>167</v>
      </c>
      <c r="F13" s="16" t="s">
        <v>198</v>
      </c>
      <c r="G13" s="16" t="s">
        <v>169</v>
      </c>
      <c r="H13" s="16" t="s">
        <v>632</v>
      </c>
      <c r="I13" s="13">
        <v>0.1</v>
      </c>
      <c r="J13" s="16" t="s">
        <v>73</v>
      </c>
      <c r="K13" s="16" t="s">
        <v>633</v>
      </c>
      <c r="L13" s="16" t="s">
        <v>634</v>
      </c>
      <c r="M13" s="16" t="s">
        <v>635</v>
      </c>
      <c r="N13" s="6">
        <v>540</v>
      </c>
      <c r="O13" s="6">
        <v>540</v>
      </c>
      <c r="P13" s="13">
        <v>0.95</v>
      </c>
      <c r="Q13" s="16" t="s">
        <v>44</v>
      </c>
      <c r="R13" s="16" t="s">
        <v>59</v>
      </c>
      <c r="S13" s="78">
        <v>44562</v>
      </c>
      <c r="T13" s="78">
        <v>44926</v>
      </c>
      <c r="U13" s="16" t="s">
        <v>174</v>
      </c>
      <c r="V13" s="140">
        <v>0</v>
      </c>
      <c r="W13" s="140">
        <v>0</v>
      </c>
      <c r="X13" s="83">
        <f t="shared" si="0"/>
        <v>0</v>
      </c>
      <c r="Y13" s="140">
        <v>0</v>
      </c>
      <c r="Z13" s="140">
        <v>0</v>
      </c>
      <c r="AA13" s="83">
        <f t="shared" si="1"/>
        <v>0</v>
      </c>
      <c r="AB13" s="140">
        <v>0</v>
      </c>
      <c r="AC13" s="140">
        <v>0</v>
      </c>
      <c r="AD13" s="83">
        <f t="shared" si="2"/>
        <v>0</v>
      </c>
      <c r="AE13" s="87">
        <v>15</v>
      </c>
      <c r="AF13" s="87">
        <v>0</v>
      </c>
      <c r="AG13" s="80">
        <f t="shared" si="3"/>
        <v>0</v>
      </c>
      <c r="AH13" s="87">
        <v>15</v>
      </c>
      <c r="AI13" s="87">
        <v>4</v>
      </c>
      <c r="AJ13" s="80">
        <f t="shared" si="4"/>
        <v>7.4074074074074077E-3</v>
      </c>
      <c r="AK13" s="87">
        <v>15</v>
      </c>
      <c r="AL13" s="87">
        <v>0</v>
      </c>
      <c r="AM13" s="80">
        <f t="shared" si="5"/>
        <v>0</v>
      </c>
      <c r="AN13" s="87">
        <v>12</v>
      </c>
      <c r="AO13" s="87">
        <v>0</v>
      </c>
      <c r="AP13" s="80">
        <f>AO13/$BF$13</f>
        <v>0</v>
      </c>
      <c r="AQ13" s="87">
        <v>0</v>
      </c>
      <c r="AR13" s="87">
        <v>53</v>
      </c>
      <c r="AS13" s="80">
        <f>AR13/$BF$13</f>
        <v>9.8148148148148151E-2</v>
      </c>
      <c r="AT13" s="87">
        <v>0</v>
      </c>
      <c r="AU13" s="87">
        <v>1</v>
      </c>
      <c r="AV13" s="80">
        <f>AU13/$BF$13</f>
        <v>1.8518518518518519E-3</v>
      </c>
      <c r="AW13" s="87">
        <v>83</v>
      </c>
      <c r="AX13" s="87">
        <v>0</v>
      </c>
      <c r="AY13" s="80">
        <f>AX13/$BF$13</f>
        <v>0</v>
      </c>
      <c r="AZ13" s="87">
        <v>0</v>
      </c>
      <c r="BA13" s="87">
        <v>283</v>
      </c>
      <c r="BB13" s="80">
        <f>BA13/$BF$13</f>
        <v>0.52407407407407403</v>
      </c>
      <c r="BC13" s="87">
        <v>400</v>
      </c>
      <c r="BD13" s="87">
        <v>205</v>
      </c>
      <c r="BE13" s="80">
        <f>BD13/$BF$13</f>
        <v>0.37962962962962965</v>
      </c>
      <c r="BF13" s="17">
        <f>SUM(V13,Y13,AB13,AE13,AH13,AK13,AN13,AQ13,AT13,AW13,AZ13,BC13)</f>
        <v>540</v>
      </c>
      <c r="BG13" s="17">
        <f t="shared" si="6"/>
        <v>546</v>
      </c>
      <c r="BH13" s="50">
        <v>1</v>
      </c>
      <c r="BI13" s="13">
        <f t="shared" si="7"/>
        <v>0.1</v>
      </c>
      <c r="BJ13" s="6" t="s">
        <v>199</v>
      </c>
      <c r="BK13" s="6" t="s">
        <v>587</v>
      </c>
      <c r="BL13" s="6" t="s">
        <v>699</v>
      </c>
      <c r="BM13" s="219" t="s">
        <v>776</v>
      </c>
      <c r="BN13" s="16" t="s">
        <v>857</v>
      </c>
    </row>
    <row r="14" spans="1:209" s="231" customFormat="1" ht="228" customHeight="1" x14ac:dyDescent="0.25">
      <c r="A14" s="204"/>
      <c r="B14" s="84" t="s">
        <v>533</v>
      </c>
      <c r="C14" s="12" t="s">
        <v>534</v>
      </c>
      <c r="D14" s="16" t="s">
        <v>166</v>
      </c>
      <c r="E14" s="16" t="s">
        <v>167</v>
      </c>
      <c r="F14" s="16" t="s">
        <v>198</v>
      </c>
      <c r="G14" s="16" t="s">
        <v>169</v>
      </c>
      <c r="H14" s="16" t="s">
        <v>636</v>
      </c>
      <c r="I14" s="13">
        <v>0.05</v>
      </c>
      <c r="J14" s="16" t="s">
        <v>73</v>
      </c>
      <c r="K14" s="16" t="s">
        <v>637</v>
      </c>
      <c r="L14" s="16" t="s">
        <v>638</v>
      </c>
      <c r="M14" s="16" t="s">
        <v>639</v>
      </c>
      <c r="N14" s="6">
        <v>58</v>
      </c>
      <c r="O14" s="6">
        <v>58</v>
      </c>
      <c r="P14" s="13">
        <v>1</v>
      </c>
      <c r="Q14" s="16" t="s">
        <v>44</v>
      </c>
      <c r="R14" s="16" t="s">
        <v>59</v>
      </c>
      <c r="S14" s="78">
        <v>44562</v>
      </c>
      <c r="T14" s="78">
        <v>44926</v>
      </c>
      <c r="U14" s="16" t="s">
        <v>174</v>
      </c>
      <c r="V14" s="140">
        <v>0</v>
      </c>
      <c r="W14" s="140">
        <v>0</v>
      </c>
      <c r="X14" s="83">
        <v>0</v>
      </c>
      <c r="Y14" s="140">
        <v>0</v>
      </c>
      <c r="Z14" s="140">
        <v>0</v>
      </c>
      <c r="AA14" s="83">
        <v>0</v>
      </c>
      <c r="AB14" s="140">
        <v>0</v>
      </c>
      <c r="AC14" s="140">
        <v>0</v>
      </c>
      <c r="AD14" s="83">
        <v>0</v>
      </c>
      <c r="AE14" s="87">
        <v>0</v>
      </c>
      <c r="AF14" s="87">
        <v>0</v>
      </c>
      <c r="AG14" s="80">
        <v>0</v>
      </c>
      <c r="AH14" s="87">
        <v>0</v>
      </c>
      <c r="AI14" s="87">
        <v>0</v>
      </c>
      <c r="AJ14" s="80">
        <v>0</v>
      </c>
      <c r="AK14" s="87">
        <v>0</v>
      </c>
      <c r="AL14" s="87">
        <v>0</v>
      </c>
      <c r="AM14" s="80">
        <v>0</v>
      </c>
      <c r="AN14" s="87">
        <v>0</v>
      </c>
      <c r="AO14" s="87">
        <v>0</v>
      </c>
      <c r="AP14" s="80">
        <v>0</v>
      </c>
      <c r="AQ14" s="87">
        <v>0</v>
      </c>
      <c r="AR14" s="87">
        <v>0</v>
      </c>
      <c r="AS14" s="80">
        <v>0</v>
      </c>
      <c r="AT14" s="87">
        <v>0</v>
      </c>
      <c r="AU14" s="87">
        <v>0</v>
      </c>
      <c r="AV14" s="80">
        <v>0</v>
      </c>
      <c r="AW14" s="87">
        <v>58</v>
      </c>
      <c r="AX14" s="87">
        <v>0</v>
      </c>
      <c r="AY14" s="80">
        <v>0</v>
      </c>
      <c r="AZ14" s="87">
        <v>0</v>
      </c>
      <c r="BA14" s="87">
        <v>58</v>
      </c>
      <c r="BB14" s="80">
        <v>1</v>
      </c>
      <c r="BC14" s="87">
        <v>0</v>
      </c>
      <c r="BD14" s="87">
        <v>0</v>
      </c>
      <c r="BE14" s="80">
        <v>0</v>
      </c>
      <c r="BF14" s="17">
        <v>58</v>
      </c>
      <c r="BG14" s="17">
        <f t="shared" si="6"/>
        <v>58</v>
      </c>
      <c r="BH14" s="50">
        <f t="shared" ref="BH14" si="9">+BG14/BF14</f>
        <v>1</v>
      </c>
      <c r="BI14" s="13">
        <f t="shared" ref="BI14" si="10">+BH14*I14/100%</f>
        <v>0.05</v>
      </c>
      <c r="BJ14" s="6" t="s">
        <v>700</v>
      </c>
      <c r="BK14" s="6" t="s">
        <v>700</v>
      </c>
      <c r="BL14" s="6" t="s">
        <v>701</v>
      </c>
      <c r="BM14" s="72" t="s">
        <v>777</v>
      </c>
      <c r="BN14" s="16" t="s">
        <v>857</v>
      </c>
    </row>
    <row r="15" spans="1:209" s="231" customFormat="1" ht="154" x14ac:dyDescent="0.25">
      <c r="A15" s="204">
        <v>42</v>
      </c>
      <c r="B15" s="84" t="s">
        <v>533</v>
      </c>
      <c r="C15" s="12" t="s">
        <v>534</v>
      </c>
      <c r="D15" s="16" t="s">
        <v>166</v>
      </c>
      <c r="E15" s="16" t="s">
        <v>167</v>
      </c>
      <c r="F15" s="16" t="s">
        <v>168</v>
      </c>
      <c r="G15" s="16" t="s">
        <v>169</v>
      </c>
      <c r="H15" s="16" t="s">
        <v>200</v>
      </c>
      <c r="I15" s="13">
        <v>0.1</v>
      </c>
      <c r="J15" s="16" t="s">
        <v>73</v>
      </c>
      <c r="K15" s="16" t="s">
        <v>201</v>
      </c>
      <c r="L15" s="16" t="s">
        <v>202</v>
      </c>
      <c r="M15" s="16" t="s">
        <v>203</v>
      </c>
      <c r="N15" s="6">
        <v>12</v>
      </c>
      <c r="O15" s="6">
        <v>12</v>
      </c>
      <c r="P15" s="13">
        <v>1</v>
      </c>
      <c r="Q15" s="16" t="s">
        <v>44</v>
      </c>
      <c r="R15" s="16" t="s">
        <v>59</v>
      </c>
      <c r="S15" s="78">
        <v>44562</v>
      </c>
      <c r="T15" s="78">
        <v>44926</v>
      </c>
      <c r="U15" s="16" t="s">
        <v>174</v>
      </c>
      <c r="V15" s="16">
        <v>1</v>
      </c>
      <c r="W15" s="16">
        <v>0</v>
      </c>
      <c r="X15" s="83">
        <f t="shared" si="0"/>
        <v>0</v>
      </c>
      <c r="Y15" s="16">
        <v>1</v>
      </c>
      <c r="Z15" s="16">
        <v>0</v>
      </c>
      <c r="AA15" s="83">
        <f t="shared" si="1"/>
        <v>0</v>
      </c>
      <c r="AB15" s="16">
        <v>1</v>
      </c>
      <c r="AC15" s="16">
        <v>1</v>
      </c>
      <c r="AD15" s="83">
        <f t="shared" si="2"/>
        <v>8.3333333333333329E-2</v>
      </c>
      <c r="AE15" s="39">
        <v>1</v>
      </c>
      <c r="AF15" s="39">
        <v>1</v>
      </c>
      <c r="AG15" s="80">
        <f t="shared" si="3"/>
        <v>8.3333333333333329E-2</v>
      </c>
      <c r="AH15" s="39">
        <v>1</v>
      </c>
      <c r="AI15" s="39">
        <v>1</v>
      </c>
      <c r="AJ15" s="80">
        <f t="shared" si="4"/>
        <v>8.3333333333333329E-2</v>
      </c>
      <c r="AK15" s="39">
        <v>1</v>
      </c>
      <c r="AL15" s="39">
        <v>0</v>
      </c>
      <c r="AM15" s="80">
        <f t="shared" si="5"/>
        <v>0</v>
      </c>
      <c r="AN15" s="39">
        <v>1</v>
      </c>
      <c r="AO15" s="39">
        <v>0</v>
      </c>
      <c r="AP15" s="39">
        <f>AO15/$BF$15</f>
        <v>0</v>
      </c>
      <c r="AQ15" s="39">
        <v>1</v>
      </c>
      <c r="AR15" s="39">
        <v>0</v>
      </c>
      <c r="AS15" s="39">
        <f>AR15/$BF$15</f>
        <v>0</v>
      </c>
      <c r="AT15" s="39">
        <v>1</v>
      </c>
      <c r="AU15" s="39">
        <v>0</v>
      </c>
      <c r="AV15" s="39">
        <f>AU15/$BF$15</f>
        <v>0</v>
      </c>
      <c r="AW15" s="39">
        <v>1</v>
      </c>
      <c r="AX15" s="39">
        <v>1</v>
      </c>
      <c r="AY15" s="80">
        <f>+AX15/BF15</f>
        <v>8.3333333333333329E-2</v>
      </c>
      <c r="AZ15" s="39">
        <v>1</v>
      </c>
      <c r="BA15" s="39">
        <v>4</v>
      </c>
      <c r="BB15" s="80">
        <f>+BA15/BF15</f>
        <v>0.33333333333333331</v>
      </c>
      <c r="BC15" s="39">
        <v>1</v>
      </c>
      <c r="BD15" s="39">
        <v>1</v>
      </c>
      <c r="BE15" s="80">
        <f>+BD15/BF15</f>
        <v>8.3333333333333329E-2</v>
      </c>
      <c r="BF15" s="17">
        <f t="shared" si="6"/>
        <v>12</v>
      </c>
      <c r="BG15" s="17">
        <f t="shared" si="6"/>
        <v>9</v>
      </c>
      <c r="BH15" s="50">
        <f t="shared" si="8"/>
        <v>0.75</v>
      </c>
      <c r="BI15" s="13">
        <f t="shared" si="7"/>
        <v>7.5000000000000011E-2</v>
      </c>
      <c r="BJ15" s="6" t="s">
        <v>204</v>
      </c>
      <c r="BK15" s="6" t="s">
        <v>588</v>
      </c>
      <c r="BL15" s="6" t="s">
        <v>702</v>
      </c>
      <c r="BM15" s="218" t="s">
        <v>778</v>
      </c>
      <c r="BN15" s="16" t="s">
        <v>858</v>
      </c>
    </row>
    <row r="16" spans="1:209" s="231" customFormat="1" ht="237.5" x14ac:dyDescent="0.25">
      <c r="A16" s="204">
        <v>43</v>
      </c>
      <c r="B16" s="84" t="s">
        <v>533</v>
      </c>
      <c r="C16" s="12" t="s">
        <v>534</v>
      </c>
      <c r="D16" s="16" t="s">
        <v>166</v>
      </c>
      <c r="E16" s="16" t="s">
        <v>167</v>
      </c>
      <c r="F16" s="16" t="s">
        <v>181</v>
      </c>
      <c r="G16" s="16" t="s">
        <v>169</v>
      </c>
      <c r="H16" s="16" t="s">
        <v>205</v>
      </c>
      <c r="I16" s="13">
        <v>0.1</v>
      </c>
      <c r="J16" s="16" t="s">
        <v>73</v>
      </c>
      <c r="K16" s="16" t="s">
        <v>206</v>
      </c>
      <c r="L16" s="16" t="s">
        <v>207</v>
      </c>
      <c r="M16" s="16" t="s">
        <v>208</v>
      </c>
      <c r="N16" s="6">
        <v>331</v>
      </c>
      <c r="O16" s="6">
        <v>331</v>
      </c>
      <c r="P16" s="13">
        <v>1</v>
      </c>
      <c r="Q16" s="16" t="s">
        <v>44</v>
      </c>
      <c r="R16" s="16" t="s">
        <v>59</v>
      </c>
      <c r="S16" s="78">
        <v>44562</v>
      </c>
      <c r="T16" s="78">
        <v>44926</v>
      </c>
      <c r="U16" s="16" t="s">
        <v>174</v>
      </c>
      <c r="V16" s="140">
        <v>2</v>
      </c>
      <c r="W16" s="140">
        <v>2</v>
      </c>
      <c r="X16" s="83">
        <f t="shared" si="0"/>
        <v>6.0422960725075529E-3</v>
      </c>
      <c r="Y16" s="140">
        <v>6</v>
      </c>
      <c r="Z16" s="140">
        <v>54</v>
      </c>
      <c r="AA16" s="83">
        <f t="shared" si="1"/>
        <v>0.16314199395770393</v>
      </c>
      <c r="AB16" s="140">
        <v>79</v>
      </c>
      <c r="AC16" s="140">
        <v>267</v>
      </c>
      <c r="AD16" s="83">
        <f>+AC16/BF16</f>
        <v>0.80664652567975825</v>
      </c>
      <c r="AE16" s="87">
        <v>2</v>
      </c>
      <c r="AF16" s="87">
        <v>246</v>
      </c>
      <c r="AG16" s="80">
        <f t="shared" si="3"/>
        <v>0.74320241691842903</v>
      </c>
      <c r="AH16" s="87">
        <v>3</v>
      </c>
      <c r="AI16" s="87">
        <v>278</v>
      </c>
      <c r="AJ16" s="80">
        <f t="shared" si="4"/>
        <v>0.83987915407854985</v>
      </c>
      <c r="AK16" s="87">
        <v>75</v>
      </c>
      <c r="AL16" s="87">
        <v>288</v>
      </c>
      <c r="AM16" s="80">
        <f t="shared" si="5"/>
        <v>0.87009063444108758</v>
      </c>
      <c r="AN16" s="87">
        <v>3</v>
      </c>
      <c r="AO16" s="87">
        <v>252</v>
      </c>
      <c r="AP16" s="80">
        <f>AO16/$N$16</f>
        <v>0.76132930513595165</v>
      </c>
      <c r="AQ16" s="87">
        <v>2</v>
      </c>
      <c r="AR16" s="87">
        <v>4</v>
      </c>
      <c r="AS16" s="80">
        <f>AR16/$N$16</f>
        <v>1.2084592145015106E-2</v>
      </c>
      <c r="AT16" s="87">
        <v>75</v>
      </c>
      <c r="AU16" s="87">
        <v>236</v>
      </c>
      <c r="AV16" s="80">
        <f>AU16/$N$16</f>
        <v>0.71299093655589119</v>
      </c>
      <c r="AW16" s="87">
        <v>3</v>
      </c>
      <c r="AX16" s="87">
        <v>238</v>
      </c>
      <c r="AY16" s="80">
        <f>AX16/$N$16</f>
        <v>0.7190332326283988</v>
      </c>
      <c r="AZ16" s="87">
        <v>5</v>
      </c>
      <c r="BA16" s="87">
        <v>262</v>
      </c>
      <c r="BB16" s="80">
        <f>BA16/$N$16</f>
        <v>0.79154078549848939</v>
      </c>
      <c r="BC16" s="87">
        <v>76</v>
      </c>
      <c r="BD16" s="87">
        <v>256</v>
      </c>
      <c r="BE16" s="80">
        <f>BD16/$N$16</f>
        <v>0.77341389728096677</v>
      </c>
      <c r="BF16" s="17">
        <f t="shared" si="6"/>
        <v>331</v>
      </c>
      <c r="BG16" s="17">
        <f t="shared" si="6"/>
        <v>2383</v>
      </c>
      <c r="BH16" s="50">
        <v>1</v>
      </c>
      <c r="BI16" s="13">
        <f>+BH16*I16/100%</f>
        <v>0.1</v>
      </c>
      <c r="BJ16" s="6" t="s">
        <v>209</v>
      </c>
      <c r="BK16" s="6" t="s">
        <v>589</v>
      </c>
      <c r="BL16" s="6" t="s">
        <v>703</v>
      </c>
      <c r="BM16" s="72" t="s">
        <v>779</v>
      </c>
      <c r="BN16" s="72" t="s">
        <v>779</v>
      </c>
    </row>
    <row r="17" spans="1:66" s="231" customFormat="1" ht="337.5" x14ac:dyDescent="0.25">
      <c r="A17" s="204">
        <v>44</v>
      </c>
      <c r="B17" s="84" t="s">
        <v>533</v>
      </c>
      <c r="C17" s="12" t="s">
        <v>534</v>
      </c>
      <c r="D17" s="16" t="s">
        <v>166</v>
      </c>
      <c r="E17" s="16" t="s">
        <v>167</v>
      </c>
      <c r="F17" s="16" t="s">
        <v>181</v>
      </c>
      <c r="G17" s="16" t="s">
        <v>169</v>
      </c>
      <c r="H17" s="16" t="s">
        <v>210</v>
      </c>
      <c r="I17" s="13">
        <v>0.08</v>
      </c>
      <c r="J17" s="16" t="s">
        <v>53</v>
      </c>
      <c r="K17" s="16" t="s">
        <v>211</v>
      </c>
      <c r="L17" s="16" t="s">
        <v>212</v>
      </c>
      <c r="M17" s="16" t="s">
        <v>213</v>
      </c>
      <c r="N17" s="6">
        <v>12</v>
      </c>
      <c r="O17" s="6">
        <v>12</v>
      </c>
      <c r="P17" s="13">
        <v>1</v>
      </c>
      <c r="Q17" s="16" t="s">
        <v>44</v>
      </c>
      <c r="R17" s="16" t="s">
        <v>59</v>
      </c>
      <c r="S17" s="78">
        <v>44562</v>
      </c>
      <c r="T17" s="78">
        <v>44926</v>
      </c>
      <c r="U17" s="16" t="s">
        <v>174</v>
      </c>
      <c r="V17" s="82">
        <v>0.09</v>
      </c>
      <c r="W17" s="82">
        <v>0.09</v>
      </c>
      <c r="X17" s="83">
        <f t="shared" si="0"/>
        <v>9.0000000000000024E-2</v>
      </c>
      <c r="Y17" s="82">
        <v>0.09</v>
      </c>
      <c r="Z17" s="82">
        <v>0.09</v>
      </c>
      <c r="AA17" s="83">
        <f t="shared" si="1"/>
        <v>9.0000000000000024E-2</v>
      </c>
      <c r="AB17" s="82">
        <v>0.08</v>
      </c>
      <c r="AC17" s="82">
        <v>0.08</v>
      </c>
      <c r="AD17" s="83">
        <f t="shared" si="2"/>
        <v>8.0000000000000029E-2</v>
      </c>
      <c r="AE17" s="79">
        <v>0.09</v>
      </c>
      <c r="AF17" s="79">
        <v>0.09</v>
      </c>
      <c r="AG17" s="80">
        <f t="shared" si="3"/>
        <v>9.0000000000000024E-2</v>
      </c>
      <c r="AH17" s="79">
        <v>0.09</v>
      </c>
      <c r="AI17" s="79">
        <v>0.09</v>
      </c>
      <c r="AJ17" s="80">
        <f t="shared" si="4"/>
        <v>9.0000000000000024E-2</v>
      </c>
      <c r="AK17" s="79">
        <v>0.08</v>
      </c>
      <c r="AL17" s="79">
        <v>0.08</v>
      </c>
      <c r="AM17" s="80">
        <f t="shared" si="5"/>
        <v>8.0000000000000029E-2</v>
      </c>
      <c r="AN17" s="79">
        <v>0.08</v>
      </c>
      <c r="AO17" s="79">
        <v>0.08</v>
      </c>
      <c r="AP17" s="79">
        <v>0.08</v>
      </c>
      <c r="AQ17" s="79">
        <v>0.08</v>
      </c>
      <c r="AR17" s="79">
        <v>0.08</v>
      </c>
      <c r="AS17" s="79">
        <v>0.08</v>
      </c>
      <c r="AT17" s="79">
        <v>0.08</v>
      </c>
      <c r="AU17" s="79">
        <v>0.08</v>
      </c>
      <c r="AV17" s="79">
        <v>0.08</v>
      </c>
      <c r="AW17" s="79">
        <v>0.08</v>
      </c>
      <c r="AX17" s="79">
        <v>0.08</v>
      </c>
      <c r="AY17" s="79">
        <v>0.08</v>
      </c>
      <c r="AZ17" s="79">
        <v>0.08</v>
      </c>
      <c r="BA17" s="79">
        <v>0.08</v>
      </c>
      <c r="BB17" s="79">
        <v>0.08</v>
      </c>
      <c r="BC17" s="79">
        <v>0.08</v>
      </c>
      <c r="BD17" s="79">
        <v>0.08</v>
      </c>
      <c r="BE17" s="79">
        <v>0.08</v>
      </c>
      <c r="BF17" s="85">
        <f t="shared" si="6"/>
        <v>0.99999999999999967</v>
      </c>
      <c r="BG17" s="152">
        <f t="shared" si="6"/>
        <v>0.99999999999999967</v>
      </c>
      <c r="BH17" s="50">
        <f t="shared" si="8"/>
        <v>1</v>
      </c>
      <c r="BI17" s="13">
        <f t="shared" si="7"/>
        <v>0.08</v>
      </c>
      <c r="BJ17" s="6" t="s">
        <v>214</v>
      </c>
      <c r="BK17" s="6" t="s">
        <v>590</v>
      </c>
      <c r="BL17" s="6" t="s">
        <v>704</v>
      </c>
      <c r="BM17" s="219" t="s">
        <v>780</v>
      </c>
      <c r="BN17" s="219" t="s">
        <v>780</v>
      </c>
    </row>
    <row r="18" spans="1:66" s="231" customFormat="1" ht="187.5" x14ac:dyDescent="0.25">
      <c r="A18" s="204">
        <v>45</v>
      </c>
      <c r="B18" s="84" t="s">
        <v>533</v>
      </c>
      <c r="C18" s="12" t="s">
        <v>534</v>
      </c>
      <c r="D18" s="16" t="s">
        <v>166</v>
      </c>
      <c r="E18" s="16" t="s">
        <v>167</v>
      </c>
      <c r="F18" s="16" t="s">
        <v>181</v>
      </c>
      <c r="G18" s="16" t="s">
        <v>169</v>
      </c>
      <c r="H18" s="16" t="s">
        <v>215</v>
      </c>
      <c r="I18" s="13">
        <v>0.08</v>
      </c>
      <c r="J18" s="16" t="s">
        <v>53</v>
      </c>
      <c r="K18" s="16" t="s">
        <v>216</v>
      </c>
      <c r="L18" s="16" t="s">
        <v>217</v>
      </c>
      <c r="M18" s="16" t="s">
        <v>218</v>
      </c>
      <c r="N18" s="6">
        <v>12</v>
      </c>
      <c r="O18" s="6">
        <v>12</v>
      </c>
      <c r="P18" s="13">
        <v>1</v>
      </c>
      <c r="Q18" s="16" t="s">
        <v>44</v>
      </c>
      <c r="R18" s="16" t="s">
        <v>59</v>
      </c>
      <c r="S18" s="78">
        <v>44562</v>
      </c>
      <c r="T18" s="78">
        <v>44926</v>
      </c>
      <c r="U18" s="16" t="s">
        <v>174</v>
      </c>
      <c r="V18" s="82">
        <v>0.09</v>
      </c>
      <c r="W18" s="82">
        <v>0.09</v>
      </c>
      <c r="X18" s="83">
        <f t="shared" si="0"/>
        <v>9.0000000000000024E-2</v>
      </c>
      <c r="Y18" s="82">
        <v>0.09</v>
      </c>
      <c r="Z18" s="82">
        <v>0.09</v>
      </c>
      <c r="AA18" s="83">
        <f t="shared" si="1"/>
        <v>9.0000000000000024E-2</v>
      </c>
      <c r="AB18" s="82">
        <v>0.08</v>
      </c>
      <c r="AC18" s="82">
        <v>0.08</v>
      </c>
      <c r="AD18" s="83">
        <f t="shared" si="2"/>
        <v>8.0000000000000029E-2</v>
      </c>
      <c r="AE18" s="79">
        <v>0.09</v>
      </c>
      <c r="AF18" s="79">
        <v>0.09</v>
      </c>
      <c r="AG18" s="80">
        <f t="shared" si="3"/>
        <v>9.0000000000000024E-2</v>
      </c>
      <c r="AH18" s="79">
        <v>0.09</v>
      </c>
      <c r="AI18" s="79">
        <v>0.09</v>
      </c>
      <c r="AJ18" s="80">
        <f t="shared" si="4"/>
        <v>9.0000000000000024E-2</v>
      </c>
      <c r="AK18" s="79">
        <v>0.08</v>
      </c>
      <c r="AL18" s="79">
        <v>0.08</v>
      </c>
      <c r="AM18" s="80">
        <f t="shared" si="5"/>
        <v>8.0000000000000029E-2</v>
      </c>
      <c r="AN18" s="79">
        <v>0.08</v>
      </c>
      <c r="AO18" s="79">
        <v>0.08</v>
      </c>
      <c r="AP18" s="79">
        <v>0.08</v>
      </c>
      <c r="AQ18" s="79">
        <v>0.08</v>
      </c>
      <c r="AR18" s="79">
        <v>0.08</v>
      </c>
      <c r="AS18" s="79">
        <v>0.08</v>
      </c>
      <c r="AT18" s="79">
        <v>0.08</v>
      </c>
      <c r="AU18" s="79">
        <v>0.08</v>
      </c>
      <c r="AV18" s="79">
        <v>0.08</v>
      </c>
      <c r="AW18" s="79">
        <v>0.08</v>
      </c>
      <c r="AX18" s="79">
        <v>0.08</v>
      </c>
      <c r="AY18" s="79">
        <v>0.08</v>
      </c>
      <c r="AZ18" s="79">
        <v>0.08</v>
      </c>
      <c r="BA18" s="79">
        <v>0.08</v>
      </c>
      <c r="BB18" s="79">
        <v>0.08</v>
      </c>
      <c r="BC18" s="79">
        <v>0.08</v>
      </c>
      <c r="BD18" s="79">
        <v>0.08</v>
      </c>
      <c r="BE18" s="79">
        <v>0.08</v>
      </c>
      <c r="BF18" s="85">
        <f t="shared" si="6"/>
        <v>0.99999999999999967</v>
      </c>
      <c r="BG18" s="152">
        <f t="shared" si="6"/>
        <v>0.99999999999999967</v>
      </c>
      <c r="BH18" s="50">
        <f t="shared" si="8"/>
        <v>1</v>
      </c>
      <c r="BI18" s="13">
        <f t="shared" si="7"/>
        <v>0.08</v>
      </c>
      <c r="BJ18" s="6" t="s">
        <v>219</v>
      </c>
      <c r="BK18" s="6" t="s">
        <v>591</v>
      </c>
      <c r="BL18" s="6" t="s">
        <v>705</v>
      </c>
      <c r="BM18" s="72" t="s">
        <v>781</v>
      </c>
      <c r="BN18" s="16" t="s">
        <v>859</v>
      </c>
    </row>
    <row r="19" spans="1:66" s="231" customFormat="1" ht="263.25" customHeight="1" x14ac:dyDescent="0.25">
      <c r="A19" s="204">
        <v>46</v>
      </c>
      <c r="B19" s="84" t="s">
        <v>533</v>
      </c>
      <c r="C19" s="12" t="s">
        <v>534</v>
      </c>
      <c r="D19" s="16" t="s">
        <v>166</v>
      </c>
      <c r="E19" s="16" t="s">
        <v>167</v>
      </c>
      <c r="F19" s="16" t="s">
        <v>181</v>
      </c>
      <c r="G19" s="16" t="s">
        <v>169</v>
      </c>
      <c r="H19" s="16" t="s">
        <v>220</v>
      </c>
      <c r="I19" s="13">
        <v>0.05</v>
      </c>
      <c r="J19" s="16" t="s">
        <v>53</v>
      </c>
      <c r="K19" s="16" t="s">
        <v>221</v>
      </c>
      <c r="L19" s="16" t="s">
        <v>222</v>
      </c>
      <c r="M19" s="16" t="s">
        <v>223</v>
      </c>
      <c r="N19" s="6">
        <v>1647</v>
      </c>
      <c r="O19" s="6">
        <v>1647</v>
      </c>
      <c r="P19" s="13">
        <v>1</v>
      </c>
      <c r="Q19" s="16" t="s">
        <v>44</v>
      </c>
      <c r="R19" s="16" t="s">
        <v>59</v>
      </c>
      <c r="S19" s="78">
        <v>44562</v>
      </c>
      <c r="T19" s="78">
        <v>44926</v>
      </c>
      <c r="U19" s="16" t="s">
        <v>174</v>
      </c>
      <c r="V19" s="16">
        <v>143</v>
      </c>
      <c r="W19" s="16">
        <v>143</v>
      </c>
      <c r="X19" s="83">
        <f t="shared" si="0"/>
        <v>8.6824529447480273E-2</v>
      </c>
      <c r="Y19" s="16">
        <v>83</v>
      </c>
      <c r="Z19" s="16">
        <v>84</v>
      </c>
      <c r="AA19" s="83">
        <f t="shared" si="1"/>
        <v>5.1001821493624776E-2</v>
      </c>
      <c r="AB19" s="16">
        <v>83</v>
      </c>
      <c r="AC19" s="16">
        <v>88</v>
      </c>
      <c r="AD19" s="83">
        <f t="shared" si="2"/>
        <v>5.3430479659987859E-2</v>
      </c>
      <c r="AE19" s="39">
        <v>143</v>
      </c>
      <c r="AF19" s="39">
        <v>0</v>
      </c>
      <c r="AG19" s="80">
        <f t="shared" si="3"/>
        <v>0</v>
      </c>
      <c r="AH19" s="39">
        <v>242</v>
      </c>
      <c r="AI19" s="39">
        <v>290</v>
      </c>
      <c r="AJ19" s="80">
        <f t="shared" si="4"/>
        <v>0.17607771706132361</v>
      </c>
      <c r="AK19" s="39">
        <v>0</v>
      </c>
      <c r="AL19" s="39">
        <v>124</v>
      </c>
      <c r="AM19" s="80">
        <f t="shared" si="5"/>
        <v>7.5288403157255615E-2</v>
      </c>
      <c r="AN19" s="39">
        <v>10</v>
      </c>
      <c r="AO19" s="39">
        <v>23</v>
      </c>
      <c r="AP19" s="121">
        <f>AO19/$BF$19</f>
        <v>1.3964784456587736E-2</v>
      </c>
      <c r="AQ19" s="39">
        <v>41</v>
      </c>
      <c r="AR19" s="39">
        <v>41</v>
      </c>
      <c r="AS19" s="121">
        <f>AR19/$BF$19</f>
        <v>2.4893746205221615E-2</v>
      </c>
      <c r="AT19" s="39">
        <v>102</v>
      </c>
      <c r="AU19" s="39">
        <v>51</v>
      </c>
      <c r="AV19" s="121">
        <f>AU19/$BF$19</f>
        <v>3.0965391621129327E-2</v>
      </c>
      <c r="AW19" s="39">
        <v>200</v>
      </c>
      <c r="AX19" s="39">
        <v>66</v>
      </c>
      <c r="AY19" s="121">
        <f>AX19/$BF$19</f>
        <v>4.0072859744990891E-2</v>
      </c>
      <c r="AZ19" s="39">
        <v>200</v>
      </c>
      <c r="BA19" s="39">
        <v>537</v>
      </c>
      <c r="BB19" s="121">
        <f>BA19/$BF$19</f>
        <v>0.32604735883424407</v>
      </c>
      <c r="BC19" s="39">
        <v>400</v>
      </c>
      <c r="BD19" s="39">
        <v>200</v>
      </c>
      <c r="BE19" s="121">
        <f>BD19/$BF$19</f>
        <v>0.12143290831815422</v>
      </c>
      <c r="BF19" s="17">
        <f t="shared" si="6"/>
        <v>1647</v>
      </c>
      <c r="BG19" s="17">
        <f t="shared" si="6"/>
        <v>1647</v>
      </c>
      <c r="BH19" s="50">
        <f t="shared" si="8"/>
        <v>1</v>
      </c>
      <c r="BI19" s="13">
        <f t="shared" si="7"/>
        <v>0.05</v>
      </c>
      <c r="BJ19" s="6" t="s">
        <v>224</v>
      </c>
      <c r="BK19" s="6" t="s">
        <v>592</v>
      </c>
      <c r="BL19" s="6" t="s">
        <v>706</v>
      </c>
      <c r="BM19" s="219" t="s">
        <v>786</v>
      </c>
      <c r="BN19" s="219" t="s">
        <v>786</v>
      </c>
    </row>
    <row r="20" spans="1:66" s="209" customFormat="1" ht="42" customHeight="1" thickBot="1" x14ac:dyDescent="0.3">
      <c r="B20" s="57" t="s">
        <v>99</v>
      </c>
      <c r="C20" s="42"/>
      <c r="D20" s="43"/>
      <c r="E20" s="43"/>
      <c r="F20" s="43"/>
      <c r="G20" s="43"/>
      <c r="H20" s="44"/>
      <c r="I20" s="3">
        <f>SUM(I8:I19)</f>
        <v>1</v>
      </c>
      <c r="J20" s="43"/>
      <c r="K20" s="43"/>
      <c r="L20" s="43"/>
      <c r="M20" s="43"/>
      <c r="N20" s="43"/>
      <c r="O20" s="43"/>
      <c r="P20" s="43"/>
      <c r="Q20" s="43"/>
      <c r="R20" s="43"/>
      <c r="S20" s="43"/>
      <c r="T20" s="43"/>
      <c r="U20" s="43"/>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74">
        <f>SUM(BI8:BI19)</f>
        <v>0.96986725663716811</v>
      </c>
      <c r="BJ20" s="210"/>
      <c r="BK20" s="210"/>
      <c r="BL20" s="210"/>
      <c r="BM20" s="216"/>
    </row>
    <row r="21" spans="1:66" x14ac:dyDescent="0.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3"/>
      <c r="BA21" s="213"/>
      <c r="BB21" s="213"/>
      <c r="BC21" s="213"/>
      <c r="BD21" s="213"/>
      <c r="BE21" s="213"/>
      <c r="BF21" s="213"/>
      <c r="BG21" s="213"/>
      <c r="BH21" s="213"/>
      <c r="BI21" s="213"/>
    </row>
    <row r="42" spans="4:4" x14ac:dyDescent="0.3">
      <c r="D42" s="197" t="s">
        <v>100</v>
      </c>
    </row>
    <row r="43" spans="4:4" x14ac:dyDescent="0.3">
      <c r="D43" s="197" t="s">
        <v>101</v>
      </c>
    </row>
    <row r="44" spans="4:4" x14ac:dyDescent="0.3">
      <c r="D44" s="197" t="s">
        <v>102</v>
      </c>
    </row>
    <row r="45" spans="4:4" x14ac:dyDescent="0.3">
      <c r="D45" s="197" t="s">
        <v>103</v>
      </c>
    </row>
    <row r="46" spans="4:4" x14ac:dyDescent="0.3">
      <c r="D46" s="197" t="s">
        <v>104</v>
      </c>
    </row>
    <row r="47" spans="4:4" x14ac:dyDescent="0.3">
      <c r="D47" s="197" t="s">
        <v>105</v>
      </c>
    </row>
    <row r="48" spans="4:4" x14ac:dyDescent="0.3">
      <c r="D48" s="197" t="s">
        <v>106</v>
      </c>
    </row>
    <row r="49" spans="4:4" x14ac:dyDescent="0.3">
      <c r="D49" s="197" t="s">
        <v>107</v>
      </c>
    </row>
    <row r="50" spans="4:4" x14ac:dyDescent="0.3">
      <c r="D50" s="197" t="s">
        <v>108</v>
      </c>
    </row>
    <row r="51" spans="4:4" x14ac:dyDescent="0.3">
      <c r="D51" s="197" t="s">
        <v>109</v>
      </c>
    </row>
    <row r="52" spans="4:4" x14ac:dyDescent="0.3">
      <c r="D52" s="197" t="s">
        <v>110</v>
      </c>
    </row>
    <row r="53" spans="4:4" x14ac:dyDescent="0.3">
      <c r="D53" s="197" t="s">
        <v>111</v>
      </c>
    </row>
    <row r="54" spans="4:4" x14ac:dyDescent="0.3">
      <c r="D54" s="197" t="s">
        <v>112</v>
      </c>
    </row>
    <row r="55" spans="4:4" x14ac:dyDescent="0.3">
      <c r="D55" s="197" t="s">
        <v>113</v>
      </c>
    </row>
    <row r="56" spans="4:4" x14ac:dyDescent="0.3">
      <c r="D56" s="197" t="s">
        <v>114</v>
      </c>
    </row>
    <row r="57" spans="4:4" x14ac:dyDescent="0.3">
      <c r="D57" s="197" t="s">
        <v>115</v>
      </c>
    </row>
    <row r="95" spans="4:4" x14ac:dyDescent="0.3">
      <c r="D95" s="197" t="s">
        <v>116</v>
      </c>
    </row>
  </sheetData>
  <sheetProtection selectLockedCells="1"/>
  <mergeCells count="37">
    <mergeCell ref="B4:BM4"/>
    <mergeCell ref="B1:J3"/>
    <mergeCell ref="K1:BI3"/>
    <mergeCell ref="BJ1:BM1"/>
    <mergeCell ref="BJ2:BM2"/>
    <mergeCell ref="BJ3:BM3"/>
    <mergeCell ref="T6:T7"/>
    <mergeCell ref="B5:U5"/>
    <mergeCell ref="V5:BM5"/>
    <mergeCell ref="B6:B7"/>
    <mergeCell ref="H6:H7"/>
    <mergeCell ref="I6:I7"/>
    <mergeCell ref="J6:J7"/>
    <mergeCell ref="K6:K7"/>
    <mergeCell ref="L6:L7"/>
    <mergeCell ref="M6:M7"/>
    <mergeCell ref="N6:N7"/>
    <mergeCell ref="O6:O7"/>
    <mergeCell ref="P6:P7"/>
    <mergeCell ref="Q6:Q7"/>
    <mergeCell ref="R6:R7"/>
    <mergeCell ref="S6:S7"/>
    <mergeCell ref="BC6:BE6"/>
    <mergeCell ref="BF6:BH6"/>
    <mergeCell ref="BJ6:BM6"/>
    <mergeCell ref="AZ6:BB6"/>
    <mergeCell ref="U6:U7"/>
    <mergeCell ref="V6:X6"/>
    <mergeCell ref="Y6:AA6"/>
    <mergeCell ref="AB6:AD6"/>
    <mergeCell ref="AE6:AG6"/>
    <mergeCell ref="AH6:AJ6"/>
    <mergeCell ref="AK6:AM6"/>
    <mergeCell ref="AN6:AP6"/>
    <mergeCell ref="AQ6:AS6"/>
    <mergeCell ref="AT6:AV6"/>
    <mergeCell ref="AW6:AY6"/>
  </mergeCells>
  <dataValidations disablePrompts="1" count="2">
    <dataValidation type="list" allowBlank="1" showInputMessage="1" showErrorMessage="1" sqref="R20" xr:uid="{00000000-0002-0000-0700-000000000000}">
      <formula1>"MENSUAL,TRIMESTRAL,SEMESTRAL,ANUAL"</formula1>
    </dataValidation>
    <dataValidation type="list" allowBlank="1" showInputMessage="1" showErrorMessage="1" sqref="J20" xr:uid="{00000000-0002-0000-0700-000001000000}">
      <formula1>"EFICACIA,EFICIENCIA,EFECTIVIDAD"</formula1>
    </dataValidation>
  </dataValidations>
  <pageMargins left="0.23622047244094491" right="0.23622047244094491" top="0.74803149606299213" bottom="0.74803149606299213" header="0.31496062992125984" footer="0.31496062992125984"/>
  <pageSetup paperSize="512" scale="35" fitToWidth="2" fitToHeight="3" orientation="landscape"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700-000002000000}">
          <x14:formula1>
            <xm:f>'\\10.216.160.201\planeacion\Oficial\7 Plan de accion CVP\[MEJORAMIENTO DE VIVIENDA.xlsx]Listas Marce'!#REF!</xm:f>
          </x14:formula1>
          <xm:sqref>D20 U20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9.9978637043366805E-2"/>
  </sheetPr>
  <dimension ref="A1:HA94"/>
  <sheetViews>
    <sheetView topLeftCell="B1" zoomScale="70" zoomScaleNormal="70" workbookViewId="0">
      <selection activeCell="B1" sqref="B1:C3"/>
    </sheetView>
  </sheetViews>
  <sheetFormatPr baseColWidth="10" defaultColWidth="11.453125" defaultRowHeight="12.5" outlineLevelCol="1" x14ac:dyDescent="0.25"/>
  <cols>
    <col min="1" max="1" width="0" style="28" hidden="1" customWidth="1"/>
    <col min="2" max="2" width="33.1796875" style="28" customWidth="1"/>
    <col min="3" max="3" width="39" style="28" customWidth="1"/>
    <col min="4" max="5" width="20" style="28" customWidth="1"/>
    <col min="6" max="7" width="27.54296875" style="28" customWidth="1"/>
    <col min="8" max="8" width="30.26953125" style="28" customWidth="1"/>
    <col min="9" max="9" width="18.7265625" style="28" customWidth="1"/>
    <col min="10" max="10" width="19.26953125" style="28" customWidth="1"/>
    <col min="11" max="11" width="22.1796875" style="28" customWidth="1"/>
    <col min="12" max="13" width="30.54296875" style="28" customWidth="1"/>
    <col min="14" max="14" width="19" style="28" customWidth="1"/>
    <col min="15" max="15" width="21" style="28" customWidth="1"/>
    <col min="16" max="16" width="17" style="28" customWidth="1"/>
    <col min="17" max="17" width="18.7265625" style="28" customWidth="1"/>
    <col min="18" max="18" width="18.453125" style="28" customWidth="1"/>
    <col min="19" max="19" width="15.1796875" style="28" customWidth="1"/>
    <col min="20" max="20" width="13.54296875" style="28" customWidth="1" outlineLevel="1"/>
    <col min="21" max="21" width="19.26953125" style="28" customWidth="1" outlineLevel="1"/>
    <col min="22" max="60" width="10.54296875" style="28" customWidth="1" outlineLevel="1"/>
    <col min="61" max="61" width="18.81640625" style="28" customWidth="1" outlineLevel="1"/>
    <col min="62" max="62" width="61.26953125" style="28" customWidth="1"/>
    <col min="63" max="63" width="46.453125" style="28" customWidth="1"/>
    <col min="64" max="65" width="28.81640625" style="28" customWidth="1"/>
    <col min="66" max="66" width="70.453125" style="28" customWidth="1"/>
    <col min="67" max="70" width="11.453125" style="28" customWidth="1"/>
    <col min="71" max="16384" width="11.453125" style="28"/>
  </cols>
  <sheetData>
    <row r="1" spans="1:209" ht="53.25" customHeight="1" x14ac:dyDescent="0.25">
      <c r="B1" s="330"/>
      <c r="C1" s="330"/>
      <c r="D1" s="331" t="s">
        <v>0</v>
      </c>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331"/>
      <c r="AY1" s="331"/>
      <c r="AZ1" s="331"/>
      <c r="BA1" s="331"/>
      <c r="BB1" s="331"/>
      <c r="BC1" s="331"/>
      <c r="BD1" s="331"/>
      <c r="BE1" s="331"/>
      <c r="BF1" s="331"/>
      <c r="BG1" s="331"/>
      <c r="BH1" s="331"/>
      <c r="BI1" s="331"/>
      <c r="BJ1" s="321" t="s">
        <v>1</v>
      </c>
      <c r="BK1" s="322"/>
      <c r="BL1" s="322"/>
      <c r="BM1" s="323"/>
    </row>
    <row r="2" spans="1:209" ht="48" customHeight="1" x14ac:dyDescent="0.25">
      <c r="B2" s="330"/>
      <c r="C2" s="330"/>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24" t="s">
        <v>2</v>
      </c>
      <c r="BK2" s="325"/>
      <c r="BL2" s="325"/>
      <c r="BM2" s="326"/>
    </row>
    <row r="3" spans="1:209" ht="53.25" customHeight="1" thickBot="1" x14ac:dyDescent="0.3">
      <c r="B3" s="330"/>
      <c r="C3" s="330"/>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31"/>
      <c r="BE3" s="331"/>
      <c r="BF3" s="331"/>
      <c r="BG3" s="331"/>
      <c r="BH3" s="331"/>
      <c r="BI3" s="331"/>
      <c r="BJ3" s="327" t="s">
        <v>3</v>
      </c>
      <c r="BK3" s="328"/>
      <c r="BL3" s="328"/>
      <c r="BM3" s="329"/>
    </row>
    <row r="4" spans="1:209" ht="39.75" customHeight="1" thickBot="1" x14ac:dyDescent="0.3">
      <c r="B4" s="256" t="s">
        <v>522</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8"/>
    </row>
    <row r="5" spans="1:209" ht="48.75" customHeight="1" x14ac:dyDescent="0.25">
      <c r="B5" s="359" t="s">
        <v>5</v>
      </c>
      <c r="C5" s="264"/>
      <c r="D5" s="264"/>
      <c r="E5" s="264"/>
      <c r="F5" s="264"/>
      <c r="G5" s="264"/>
      <c r="H5" s="264"/>
      <c r="I5" s="264"/>
      <c r="J5" s="264"/>
      <c r="K5" s="264"/>
      <c r="L5" s="264"/>
      <c r="M5" s="264"/>
      <c r="N5" s="264"/>
      <c r="O5" s="264"/>
      <c r="P5" s="264"/>
      <c r="Q5" s="264"/>
      <c r="R5" s="264"/>
      <c r="S5" s="264"/>
      <c r="T5" s="264"/>
      <c r="U5" s="261"/>
      <c r="V5" s="263" t="s">
        <v>6</v>
      </c>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5"/>
      <c r="BN5" s="29"/>
    </row>
    <row r="6" spans="1:209" s="33" customFormat="1" ht="132.75" customHeight="1" x14ac:dyDescent="0.25">
      <c r="A6" s="88"/>
      <c r="B6" s="357" t="s">
        <v>7</v>
      </c>
      <c r="C6" s="357" t="s">
        <v>8</v>
      </c>
      <c r="D6" s="357" t="s">
        <v>9</v>
      </c>
      <c r="E6" s="357" t="s">
        <v>10</v>
      </c>
      <c r="F6" s="357" t="s">
        <v>11</v>
      </c>
      <c r="G6" s="357" t="s">
        <v>165</v>
      </c>
      <c r="H6" s="357" t="s">
        <v>13</v>
      </c>
      <c r="I6" s="357" t="s">
        <v>14</v>
      </c>
      <c r="J6" s="357" t="s">
        <v>15</v>
      </c>
      <c r="K6" s="357" t="s">
        <v>16</v>
      </c>
      <c r="L6" s="357" t="s">
        <v>17</v>
      </c>
      <c r="M6" s="357" t="s">
        <v>18</v>
      </c>
      <c r="N6" s="357" t="s">
        <v>19</v>
      </c>
      <c r="O6" s="357" t="s">
        <v>20</v>
      </c>
      <c r="P6" s="357" t="s">
        <v>21</v>
      </c>
      <c r="Q6" s="357" t="s">
        <v>22</v>
      </c>
      <c r="R6" s="357" t="s">
        <v>23</v>
      </c>
      <c r="S6" s="357" t="s">
        <v>24</v>
      </c>
      <c r="T6" s="357" t="s">
        <v>25</v>
      </c>
      <c r="U6" s="357" t="s">
        <v>26</v>
      </c>
      <c r="V6" s="253" t="s">
        <v>27</v>
      </c>
      <c r="W6" s="253"/>
      <c r="X6" s="253"/>
      <c r="Y6" s="253" t="s">
        <v>28</v>
      </c>
      <c r="Z6" s="253"/>
      <c r="AA6" s="253"/>
      <c r="AB6" s="266" t="s">
        <v>29</v>
      </c>
      <c r="AC6" s="253"/>
      <c r="AD6" s="253"/>
      <c r="AE6" s="253" t="s">
        <v>30</v>
      </c>
      <c r="AF6" s="253"/>
      <c r="AG6" s="253"/>
      <c r="AH6" s="253" t="s">
        <v>31</v>
      </c>
      <c r="AI6" s="253"/>
      <c r="AJ6" s="253"/>
      <c r="AK6" s="253" t="s">
        <v>32</v>
      </c>
      <c r="AL6" s="253"/>
      <c r="AM6" s="253"/>
      <c r="AN6" s="253" t="s">
        <v>33</v>
      </c>
      <c r="AO6" s="253"/>
      <c r="AP6" s="253"/>
      <c r="AQ6" s="253" t="s">
        <v>34</v>
      </c>
      <c r="AR6" s="253"/>
      <c r="AS6" s="253"/>
      <c r="AT6" s="253" t="s">
        <v>35</v>
      </c>
      <c r="AU6" s="253"/>
      <c r="AV6" s="253"/>
      <c r="AW6" s="253" t="s">
        <v>36</v>
      </c>
      <c r="AX6" s="253"/>
      <c r="AY6" s="253"/>
      <c r="AZ6" s="253" t="s">
        <v>37</v>
      </c>
      <c r="BA6" s="253"/>
      <c r="BB6" s="253"/>
      <c r="BC6" s="253" t="s">
        <v>38</v>
      </c>
      <c r="BD6" s="253"/>
      <c r="BE6" s="253"/>
      <c r="BF6" s="253" t="s">
        <v>39</v>
      </c>
      <c r="BG6" s="253"/>
      <c r="BH6" s="253"/>
      <c r="BI6" s="19" t="s">
        <v>40</v>
      </c>
      <c r="BJ6" s="253" t="s">
        <v>41</v>
      </c>
      <c r="BK6" s="253"/>
      <c r="BL6" s="253"/>
      <c r="BM6" s="259"/>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2"/>
    </row>
    <row r="7" spans="1:209" s="34" customFormat="1" ht="66.75" customHeight="1" x14ac:dyDescent="0.25">
      <c r="B7" s="358"/>
      <c r="C7" s="358"/>
      <c r="D7" s="358"/>
      <c r="E7" s="358"/>
      <c r="F7" s="358"/>
      <c r="G7" s="358"/>
      <c r="H7" s="358"/>
      <c r="I7" s="358"/>
      <c r="J7" s="358"/>
      <c r="K7" s="358"/>
      <c r="L7" s="358"/>
      <c r="M7" s="358"/>
      <c r="N7" s="358"/>
      <c r="O7" s="358"/>
      <c r="P7" s="358"/>
      <c r="Q7" s="358"/>
      <c r="R7" s="358"/>
      <c r="S7" s="358"/>
      <c r="T7" s="358"/>
      <c r="U7" s="358"/>
      <c r="V7" s="19" t="s">
        <v>42</v>
      </c>
      <c r="W7" s="19" t="s">
        <v>43</v>
      </c>
      <c r="X7" s="19" t="s">
        <v>44</v>
      </c>
      <c r="Y7" s="19" t="s">
        <v>42</v>
      </c>
      <c r="Z7" s="19" t="s">
        <v>43</v>
      </c>
      <c r="AA7" s="19" t="s">
        <v>44</v>
      </c>
      <c r="AB7" s="19" t="s">
        <v>42</v>
      </c>
      <c r="AC7" s="19" t="s">
        <v>43</v>
      </c>
      <c r="AD7" s="19" t="s">
        <v>44</v>
      </c>
      <c r="AE7" s="19" t="s">
        <v>42</v>
      </c>
      <c r="AF7" s="19" t="s">
        <v>43</v>
      </c>
      <c r="AG7" s="19" t="s">
        <v>44</v>
      </c>
      <c r="AH7" s="19" t="s">
        <v>42</v>
      </c>
      <c r="AI7" s="19" t="s">
        <v>43</v>
      </c>
      <c r="AJ7" s="19" t="s">
        <v>44</v>
      </c>
      <c r="AK7" s="19" t="s">
        <v>42</v>
      </c>
      <c r="AL7" s="19" t="s">
        <v>43</v>
      </c>
      <c r="AM7" s="19" t="s">
        <v>44</v>
      </c>
      <c r="AN7" s="19" t="s">
        <v>42</v>
      </c>
      <c r="AO7" s="19" t="s">
        <v>43</v>
      </c>
      <c r="AP7" s="19" t="s">
        <v>44</v>
      </c>
      <c r="AQ7" s="19" t="s">
        <v>42</v>
      </c>
      <c r="AR7" s="19" t="s">
        <v>43</v>
      </c>
      <c r="AS7" s="19" t="s">
        <v>44</v>
      </c>
      <c r="AT7" s="19" t="s">
        <v>42</v>
      </c>
      <c r="AU7" s="19" t="s">
        <v>43</v>
      </c>
      <c r="AV7" s="19" t="s">
        <v>44</v>
      </c>
      <c r="AW7" s="19" t="s">
        <v>42</v>
      </c>
      <c r="AX7" s="19" t="s">
        <v>43</v>
      </c>
      <c r="AY7" s="19" t="s">
        <v>44</v>
      </c>
      <c r="AZ7" s="19" t="s">
        <v>42</v>
      </c>
      <c r="BA7" s="19" t="s">
        <v>43</v>
      </c>
      <c r="BB7" s="19" t="s">
        <v>44</v>
      </c>
      <c r="BC7" s="19" t="s">
        <v>42</v>
      </c>
      <c r="BD7" s="19" t="s">
        <v>43</v>
      </c>
      <c r="BE7" s="19" t="s">
        <v>44</v>
      </c>
      <c r="BF7" s="19" t="s">
        <v>42</v>
      </c>
      <c r="BG7" s="19" t="s">
        <v>43</v>
      </c>
      <c r="BH7" s="19" t="s">
        <v>44</v>
      </c>
      <c r="BI7" s="19" t="s">
        <v>44</v>
      </c>
      <c r="BJ7" s="19" t="s">
        <v>117</v>
      </c>
      <c r="BK7" s="19" t="s">
        <v>118</v>
      </c>
      <c r="BL7" s="19" t="s">
        <v>45</v>
      </c>
      <c r="BM7" s="54" t="s">
        <v>46</v>
      </c>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row>
    <row r="8" spans="1:209" s="56" customFormat="1" ht="216" customHeight="1" x14ac:dyDescent="0.25">
      <c r="A8" s="37">
        <v>47</v>
      </c>
      <c r="B8" s="11" t="s">
        <v>429</v>
      </c>
      <c r="C8" s="11" t="s">
        <v>67</v>
      </c>
      <c r="D8" s="16" t="s">
        <v>430</v>
      </c>
      <c r="E8" s="16" t="s">
        <v>527</v>
      </c>
      <c r="F8" s="90" t="s">
        <v>431</v>
      </c>
      <c r="G8" s="16" t="s">
        <v>432</v>
      </c>
      <c r="H8" s="90" t="s">
        <v>433</v>
      </c>
      <c r="I8" s="70">
        <v>0.2</v>
      </c>
      <c r="J8" s="191" t="s">
        <v>53</v>
      </c>
      <c r="K8" s="16" t="s">
        <v>434</v>
      </c>
      <c r="L8" s="90" t="s">
        <v>435</v>
      </c>
      <c r="M8" s="16" t="s">
        <v>798</v>
      </c>
      <c r="N8" s="247">
        <v>40657566869</v>
      </c>
      <c r="O8" s="247">
        <v>40657566869</v>
      </c>
      <c r="P8" s="83">
        <v>1</v>
      </c>
      <c r="Q8" s="16" t="s">
        <v>44</v>
      </c>
      <c r="R8" s="16" t="s">
        <v>55</v>
      </c>
      <c r="S8" s="189">
        <v>44562</v>
      </c>
      <c r="T8" s="189">
        <v>44925</v>
      </c>
      <c r="U8" s="16" t="s">
        <v>527</v>
      </c>
      <c r="V8" s="83">
        <v>0</v>
      </c>
      <c r="W8" s="83">
        <v>0</v>
      </c>
      <c r="X8" s="83">
        <v>0</v>
      </c>
      <c r="Y8" s="83">
        <v>0</v>
      </c>
      <c r="Z8" s="83">
        <v>0</v>
      </c>
      <c r="AA8" s="83">
        <v>0</v>
      </c>
      <c r="AB8" s="83">
        <v>0.3</v>
      </c>
      <c r="AC8" s="83">
        <f>7091563055/40657566869</f>
        <v>0.17442172764172648</v>
      </c>
      <c r="AD8" s="83">
        <f>7091563055/40657566869</f>
        <v>0.17442172764172648</v>
      </c>
      <c r="AE8" s="83">
        <v>0</v>
      </c>
      <c r="AF8" s="83">
        <v>0</v>
      </c>
      <c r="AG8" s="83">
        <v>0</v>
      </c>
      <c r="AH8" s="83">
        <v>0</v>
      </c>
      <c r="AI8" s="83">
        <v>0</v>
      </c>
      <c r="AJ8" s="83">
        <v>0</v>
      </c>
      <c r="AK8" s="80">
        <v>0.46</v>
      </c>
      <c r="AL8" s="80">
        <f>7951025650/40657566869</f>
        <v>0.19556078394013254</v>
      </c>
      <c r="AM8" s="80">
        <f>+AL8</f>
        <v>0.19556078394013254</v>
      </c>
      <c r="AN8" s="83">
        <v>0</v>
      </c>
      <c r="AO8" s="83">
        <v>0</v>
      </c>
      <c r="AP8" s="83">
        <v>0</v>
      </c>
      <c r="AQ8" s="83">
        <v>0</v>
      </c>
      <c r="AR8" s="83">
        <v>0</v>
      </c>
      <c r="AS8" s="83">
        <v>0</v>
      </c>
      <c r="AT8" s="80">
        <v>0.14000000000000001</v>
      </c>
      <c r="AU8" s="80">
        <v>0.16</v>
      </c>
      <c r="AV8" s="80">
        <v>0.16</v>
      </c>
      <c r="AW8" s="83">
        <v>0</v>
      </c>
      <c r="AX8" s="83">
        <v>0</v>
      </c>
      <c r="AY8" s="83">
        <v>0</v>
      </c>
      <c r="AZ8" s="83">
        <v>0</v>
      </c>
      <c r="BA8" s="83">
        <v>0</v>
      </c>
      <c r="BB8" s="83">
        <v>0</v>
      </c>
      <c r="BC8" s="80">
        <v>0.1</v>
      </c>
      <c r="BD8" s="80">
        <v>0.18</v>
      </c>
      <c r="BE8" s="80">
        <v>0.18</v>
      </c>
      <c r="BF8" s="50">
        <f t="shared" ref="BF8:BG12" si="0">SUM(V8,Y8,AB8,AE8,AH8,AK8,AN8,AQ8,AT8,AW8,AZ8,BC8)</f>
        <v>1</v>
      </c>
      <c r="BG8" s="50">
        <f t="shared" si="0"/>
        <v>0.70998251158185899</v>
      </c>
      <c r="BH8" s="50">
        <f>+BG8/BF8</f>
        <v>0.70998251158185899</v>
      </c>
      <c r="BI8" s="50">
        <f>+BG8*I8/100%</f>
        <v>0.14199650231637181</v>
      </c>
      <c r="BJ8" s="72" t="s">
        <v>436</v>
      </c>
      <c r="BK8" s="117" t="s">
        <v>557</v>
      </c>
      <c r="BL8" s="117" t="s">
        <v>707</v>
      </c>
      <c r="BM8" s="118" t="s">
        <v>765</v>
      </c>
      <c r="BN8" s="252" t="s">
        <v>884</v>
      </c>
    </row>
    <row r="9" spans="1:209" s="56" customFormat="1" ht="197.25" customHeight="1" x14ac:dyDescent="0.25">
      <c r="A9" s="37">
        <v>48</v>
      </c>
      <c r="B9" s="11" t="s">
        <v>429</v>
      </c>
      <c r="C9" s="11" t="s">
        <v>67</v>
      </c>
      <c r="D9" s="16" t="s">
        <v>430</v>
      </c>
      <c r="E9" s="16" t="s">
        <v>527</v>
      </c>
      <c r="F9" s="90" t="s">
        <v>431</v>
      </c>
      <c r="G9" s="16" t="s">
        <v>432</v>
      </c>
      <c r="H9" s="90" t="s">
        <v>437</v>
      </c>
      <c r="I9" s="70">
        <v>0.2</v>
      </c>
      <c r="J9" s="16" t="s">
        <v>53</v>
      </c>
      <c r="K9" s="16" t="s">
        <v>438</v>
      </c>
      <c r="L9" s="16" t="s">
        <v>439</v>
      </c>
      <c r="M9" s="16" t="s">
        <v>799</v>
      </c>
      <c r="N9" s="16">
        <v>25</v>
      </c>
      <c r="O9" s="16">
        <v>25</v>
      </c>
      <c r="P9" s="82">
        <v>1</v>
      </c>
      <c r="Q9" s="16" t="s">
        <v>44</v>
      </c>
      <c r="R9" s="16" t="s">
        <v>403</v>
      </c>
      <c r="S9" s="189">
        <v>44562</v>
      </c>
      <c r="T9" s="189">
        <v>44742</v>
      </c>
      <c r="U9" s="16" t="s">
        <v>527</v>
      </c>
      <c r="V9" s="83">
        <v>0</v>
      </c>
      <c r="W9" s="83">
        <v>0</v>
      </c>
      <c r="X9" s="83">
        <v>0</v>
      </c>
      <c r="Y9" s="83">
        <v>0</v>
      </c>
      <c r="Z9" s="83">
        <v>0</v>
      </c>
      <c r="AA9" s="83">
        <v>0</v>
      </c>
      <c r="AB9" s="83">
        <v>0</v>
      </c>
      <c r="AC9" s="83">
        <v>0</v>
      </c>
      <c r="AD9" s="83">
        <v>0</v>
      </c>
      <c r="AE9" s="83">
        <v>0</v>
      </c>
      <c r="AF9" s="83">
        <v>0</v>
      </c>
      <c r="AG9" s="83">
        <v>0</v>
      </c>
      <c r="AH9" s="83">
        <v>0</v>
      </c>
      <c r="AI9" s="83">
        <v>0</v>
      </c>
      <c r="AJ9" s="83">
        <v>0</v>
      </c>
      <c r="AK9" s="80">
        <v>0</v>
      </c>
      <c r="AL9" s="80">
        <v>0</v>
      </c>
      <c r="AM9" s="80">
        <f>+AL9</f>
        <v>0</v>
      </c>
      <c r="AN9" s="80">
        <v>1</v>
      </c>
      <c r="AO9" s="80">
        <v>0</v>
      </c>
      <c r="AP9" s="80">
        <v>0</v>
      </c>
      <c r="AQ9" s="80">
        <v>0</v>
      </c>
      <c r="AR9" s="80">
        <v>1</v>
      </c>
      <c r="AS9" s="80">
        <f>+AR9</f>
        <v>1</v>
      </c>
      <c r="AT9" s="80">
        <v>0</v>
      </c>
      <c r="AU9" s="80">
        <v>0</v>
      </c>
      <c r="AV9" s="80">
        <v>0</v>
      </c>
      <c r="AW9" s="80">
        <v>0</v>
      </c>
      <c r="AX9" s="80">
        <v>0</v>
      </c>
      <c r="AY9" s="80">
        <v>0</v>
      </c>
      <c r="AZ9" s="80">
        <v>0</v>
      </c>
      <c r="BA9" s="80">
        <v>0</v>
      </c>
      <c r="BB9" s="80">
        <v>0</v>
      </c>
      <c r="BC9" s="80">
        <v>0</v>
      </c>
      <c r="BD9" s="80">
        <v>0</v>
      </c>
      <c r="BE9" s="80">
        <v>0</v>
      </c>
      <c r="BF9" s="50">
        <f t="shared" si="0"/>
        <v>1</v>
      </c>
      <c r="BG9" s="50">
        <f>SUM(W9,Z9,AC9,AF9,AI9,AL9,AO9,AR9,AU9,AX9,BA9,BD9)</f>
        <v>1</v>
      </c>
      <c r="BH9" s="50">
        <f>+BG9/BF9</f>
        <v>1</v>
      </c>
      <c r="BI9" s="50">
        <f>+BG9*I9/100%</f>
        <v>0.2</v>
      </c>
      <c r="BJ9" s="51" t="s">
        <v>440</v>
      </c>
      <c r="BK9" s="117" t="s">
        <v>558</v>
      </c>
      <c r="BL9" s="117" t="s">
        <v>708</v>
      </c>
      <c r="BM9" s="117" t="s">
        <v>766</v>
      </c>
      <c r="BN9" s="90" t="s">
        <v>860</v>
      </c>
    </row>
    <row r="10" spans="1:209" s="38" customFormat="1" ht="201" customHeight="1" x14ac:dyDescent="0.25">
      <c r="A10" s="37">
        <v>49</v>
      </c>
      <c r="B10" s="11" t="s">
        <v>429</v>
      </c>
      <c r="C10" s="11" t="s">
        <v>67</v>
      </c>
      <c r="D10" s="16" t="s">
        <v>430</v>
      </c>
      <c r="E10" s="16" t="s">
        <v>527</v>
      </c>
      <c r="F10" s="90" t="s">
        <v>431</v>
      </c>
      <c r="G10" s="16" t="s">
        <v>432</v>
      </c>
      <c r="H10" s="90" t="s">
        <v>441</v>
      </c>
      <c r="I10" s="70">
        <v>0.2</v>
      </c>
      <c r="J10" s="16" t="s">
        <v>53</v>
      </c>
      <c r="K10" s="16" t="s">
        <v>442</v>
      </c>
      <c r="L10" s="16" t="s">
        <v>439</v>
      </c>
      <c r="M10" s="16" t="s">
        <v>800</v>
      </c>
      <c r="N10" s="16">
        <v>40000</v>
      </c>
      <c r="O10" s="16">
        <v>40000</v>
      </c>
      <c r="P10" s="82">
        <v>1</v>
      </c>
      <c r="Q10" s="16" t="s">
        <v>44</v>
      </c>
      <c r="R10" s="16" t="s">
        <v>59</v>
      </c>
      <c r="S10" s="189">
        <v>44562</v>
      </c>
      <c r="T10" s="189">
        <v>44925</v>
      </c>
      <c r="U10" s="16" t="s">
        <v>527</v>
      </c>
      <c r="V10" s="190">
        <f>3680.26/40000</f>
        <v>9.2006500000000005E-2</v>
      </c>
      <c r="W10" s="83">
        <f>3680.255/40000</f>
        <v>9.2006375000000001E-2</v>
      </c>
      <c r="X10" s="83">
        <f>+W10/BF10</f>
        <v>9.2006375000000001E-2</v>
      </c>
      <c r="Y10" s="190">
        <f>3209.42/40000</f>
        <v>8.0235500000000001E-2</v>
      </c>
      <c r="Z10" s="83">
        <f>(3194.4+15.02)/40000</f>
        <v>8.0235500000000001E-2</v>
      </c>
      <c r="AA10" s="83">
        <f>+Z10/BF10</f>
        <v>8.0235500000000001E-2</v>
      </c>
      <c r="AB10" s="190">
        <v>0</v>
      </c>
      <c r="AC10" s="83">
        <f>3360.6/40000</f>
        <v>8.4014999999999992E-2</v>
      </c>
      <c r="AD10" s="83">
        <f>+AC10/BF10</f>
        <v>8.4014999999999992E-2</v>
      </c>
      <c r="AE10" s="190">
        <v>0</v>
      </c>
      <c r="AF10" s="83">
        <f>3139.18/40000</f>
        <v>7.8479499999999994E-2</v>
      </c>
      <c r="AG10" s="83">
        <f>+AF10</f>
        <v>7.8479499999999994E-2</v>
      </c>
      <c r="AH10" s="190">
        <f>2206.155/40000</f>
        <v>5.5153875000000005E-2</v>
      </c>
      <c r="AI10" s="83">
        <f>4706.69/40000</f>
        <v>0.11766724999999999</v>
      </c>
      <c r="AJ10" s="83">
        <f>+AI10</f>
        <v>0.11766724999999999</v>
      </c>
      <c r="AK10" s="190">
        <f>2161.58/40000</f>
        <v>5.4039499999999997E-2</v>
      </c>
      <c r="AL10" s="83">
        <f>1981.73/40000</f>
        <v>4.9543249999999997E-2</v>
      </c>
      <c r="AM10" s="83">
        <f>+AL10</f>
        <v>4.9543249999999997E-2</v>
      </c>
      <c r="AN10" s="190">
        <f>21977.375/40000</f>
        <v>0.54943437500000003</v>
      </c>
      <c r="AO10" s="83">
        <f>1188.46/40000</f>
        <v>2.9711500000000002E-2</v>
      </c>
      <c r="AP10" s="83">
        <f>+AO10</f>
        <v>2.9711500000000002E-2</v>
      </c>
      <c r="AQ10" s="83">
        <f>100/40000</f>
        <v>2.5000000000000001E-3</v>
      </c>
      <c r="AR10" s="83">
        <f>5645.81/40000</f>
        <v>0.14114525</v>
      </c>
      <c r="AS10" s="83">
        <f>+AR10</f>
        <v>0.14114525</v>
      </c>
      <c r="AT10" s="83">
        <f>1000/40000</f>
        <v>2.5000000000000001E-2</v>
      </c>
      <c r="AU10" s="83">
        <f>3059.19/40000</f>
        <v>7.6479749999999999E-2</v>
      </c>
      <c r="AV10" s="83">
        <f>+AU10</f>
        <v>7.6479749999999999E-2</v>
      </c>
      <c r="AW10" s="190">
        <f>3000/40000</f>
        <v>7.4999999999999997E-2</v>
      </c>
      <c r="AX10" s="83">
        <v>0.05</v>
      </c>
      <c r="AY10" s="83">
        <v>0.05</v>
      </c>
      <c r="AZ10" s="190">
        <f>1000/40000</f>
        <v>2.5000000000000001E-2</v>
      </c>
      <c r="BA10" s="83">
        <v>0.05</v>
      </c>
      <c r="BB10" s="83">
        <v>0.05</v>
      </c>
      <c r="BC10" s="190">
        <f>1665.21/40000</f>
        <v>4.1630250000000001E-2</v>
      </c>
      <c r="BD10" s="83">
        <v>0.12</v>
      </c>
      <c r="BE10" s="83">
        <v>0.12</v>
      </c>
      <c r="BF10" s="228">
        <f>SUM(V10,Y10,AB10,AE10,AH10,AK10,AN10,AQ10,AT10,AW10,AZ10,BC10)</f>
        <v>1</v>
      </c>
      <c r="BG10" s="228">
        <f>SUM(W10,Z10,AC10,AF10,AI10,AL10,AO10,AR10,AU10,AX10,BA10,BD10)</f>
        <v>0.96928337500000006</v>
      </c>
      <c r="BH10" s="228">
        <f>+BG10/BF10</f>
        <v>0.96928337500000006</v>
      </c>
      <c r="BI10" s="50">
        <f>+BG10*I10/100%</f>
        <v>0.19385667500000003</v>
      </c>
      <c r="BJ10" s="51" t="s">
        <v>443</v>
      </c>
      <c r="BK10" s="117" t="s">
        <v>559</v>
      </c>
      <c r="BL10" s="117" t="s">
        <v>785</v>
      </c>
      <c r="BM10" s="117" t="s">
        <v>767</v>
      </c>
      <c r="BN10" s="117" t="s">
        <v>767</v>
      </c>
    </row>
    <row r="11" spans="1:209" s="38" customFormat="1" ht="195" customHeight="1" x14ac:dyDescent="0.25">
      <c r="A11" s="37">
        <v>50</v>
      </c>
      <c r="B11" s="11" t="s">
        <v>429</v>
      </c>
      <c r="C11" s="11" t="s">
        <v>67</v>
      </c>
      <c r="D11" s="16" t="s">
        <v>430</v>
      </c>
      <c r="E11" s="16" t="s">
        <v>527</v>
      </c>
      <c r="F11" s="90" t="s">
        <v>431</v>
      </c>
      <c r="G11" s="16" t="s">
        <v>432</v>
      </c>
      <c r="H11" s="90" t="s">
        <v>444</v>
      </c>
      <c r="I11" s="70">
        <v>0.2</v>
      </c>
      <c r="J11" s="16" t="s">
        <v>53</v>
      </c>
      <c r="K11" s="16" t="s">
        <v>445</v>
      </c>
      <c r="L11" s="16" t="s">
        <v>446</v>
      </c>
      <c r="M11" s="16" t="s">
        <v>801</v>
      </c>
      <c r="N11" s="16">
        <v>11</v>
      </c>
      <c r="O11" s="16">
        <v>11</v>
      </c>
      <c r="P11" s="82">
        <v>1</v>
      </c>
      <c r="Q11" s="16" t="s">
        <v>44</v>
      </c>
      <c r="R11" s="16" t="s">
        <v>403</v>
      </c>
      <c r="S11" s="189">
        <v>44562</v>
      </c>
      <c r="T11" s="189">
        <v>44925</v>
      </c>
      <c r="U11" s="16" t="s">
        <v>527</v>
      </c>
      <c r="V11" s="83">
        <v>0</v>
      </c>
      <c r="W11" s="83">
        <v>0</v>
      </c>
      <c r="X11" s="83">
        <f>+W11/BF11</f>
        <v>0</v>
      </c>
      <c r="Y11" s="83">
        <v>0</v>
      </c>
      <c r="Z11" s="83">
        <v>0</v>
      </c>
      <c r="AA11" s="83">
        <f>+Z11/BF11</f>
        <v>0</v>
      </c>
      <c r="AB11" s="83">
        <v>0</v>
      </c>
      <c r="AC11" s="83">
        <v>0</v>
      </c>
      <c r="AD11" s="83">
        <f>+AC11/BF11</f>
        <v>0</v>
      </c>
      <c r="AE11" s="80">
        <v>0</v>
      </c>
      <c r="AF11" s="80">
        <v>0</v>
      </c>
      <c r="AG11" s="80">
        <v>0</v>
      </c>
      <c r="AH11" s="80">
        <v>0</v>
      </c>
      <c r="AI11" s="80">
        <v>0</v>
      </c>
      <c r="AJ11" s="80">
        <v>0</v>
      </c>
      <c r="AK11" s="80">
        <v>0.36</v>
      </c>
      <c r="AL11" s="80">
        <f>4/11</f>
        <v>0.36363636363636365</v>
      </c>
      <c r="AM11" s="80">
        <f>+AL11</f>
        <v>0.36363636363636365</v>
      </c>
      <c r="AN11" s="80">
        <v>0</v>
      </c>
      <c r="AO11" s="80">
        <v>0</v>
      </c>
      <c r="AP11" s="80">
        <v>0</v>
      </c>
      <c r="AQ11" s="80">
        <v>0</v>
      </c>
      <c r="AR11" s="80">
        <v>0</v>
      </c>
      <c r="AS11" s="80">
        <v>0</v>
      </c>
      <c r="AT11" s="80">
        <v>0</v>
      </c>
      <c r="AU11" s="80">
        <v>0</v>
      </c>
      <c r="AV11" s="80">
        <v>0</v>
      </c>
      <c r="AW11" s="80">
        <v>0</v>
      </c>
      <c r="AX11" s="80">
        <v>0</v>
      </c>
      <c r="AY11" s="80">
        <v>0</v>
      </c>
      <c r="AZ11" s="80">
        <v>0</v>
      </c>
      <c r="BA11" s="80">
        <v>0</v>
      </c>
      <c r="BB11" s="80">
        <v>0</v>
      </c>
      <c r="BC11" s="80">
        <v>0.64</v>
      </c>
      <c r="BD11" s="80">
        <f>2/11</f>
        <v>0.18181818181818182</v>
      </c>
      <c r="BE11" s="80">
        <v>0.18</v>
      </c>
      <c r="BF11" s="50">
        <f t="shared" si="0"/>
        <v>1</v>
      </c>
      <c r="BG11" s="50">
        <f t="shared" si="0"/>
        <v>0.54545454545454541</v>
      </c>
      <c r="BH11" s="50">
        <f>+BG11/BF11</f>
        <v>0.54545454545454541</v>
      </c>
      <c r="BI11" s="50">
        <f>+BG11*I11/100%</f>
        <v>0.10909090909090909</v>
      </c>
      <c r="BJ11" s="72" t="s">
        <v>447</v>
      </c>
      <c r="BK11" s="117" t="s">
        <v>561</v>
      </c>
      <c r="BL11" s="117" t="s">
        <v>709</v>
      </c>
      <c r="BM11" s="118" t="s">
        <v>768</v>
      </c>
      <c r="BN11" s="117" t="s">
        <v>885</v>
      </c>
    </row>
    <row r="12" spans="1:209" s="38" customFormat="1" ht="201" customHeight="1" x14ac:dyDescent="0.25">
      <c r="A12" s="37">
        <v>51</v>
      </c>
      <c r="B12" s="11" t="s">
        <v>429</v>
      </c>
      <c r="C12" s="11" t="s">
        <v>67</v>
      </c>
      <c r="D12" s="16" t="s">
        <v>430</v>
      </c>
      <c r="E12" s="16" t="s">
        <v>527</v>
      </c>
      <c r="F12" s="90" t="s">
        <v>431</v>
      </c>
      <c r="G12" s="16" t="s">
        <v>432</v>
      </c>
      <c r="H12" s="90" t="s">
        <v>448</v>
      </c>
      <c r="I12" s="70">
        <v>0.2</v>
      </c>
      <c r="J12" s="16" t="s">
        <v>53</v>
      </c>
      <c r="K12" s="16" t="s">
        <v>449</v>
      </c>
      <c r="L12" s="16" t="s">
        <v>450</v>
      </c>
      <c r="M12" s="16" t="s">
        <v>802</v>
      </c>
      <c r="N12" s="16">
        <v>38</v>
      </c>
      <c r="O12" s="16">
        <v>38</v>
      </c>
      <c r="P12" s="82">
        <v>1</v>
      </c>
      <c r="Q12" s="16" t="s">
        <v>44</v>
      </c>
      <c r="R12" s="16" t="s">
        <v>403</v>
      </c>
      <c r="S12" s="189">
        <v>44562</v>
      </c>
      <c r="T12" s="189">
        <v>44925</v>
      </c>
      <c r="U12" s="16" t="s">
        <v>527</v>
      </c>
      <c r="V12" s="83">
        <v>0</v>
      </c>
      <c r="W12" s="83">
        <v>0</v>
      </c>
      <c r="X12" s="83">
        <f>+W12/BF12</f>
        <v>0</v>
      </c>
      <c r="Y12" s="83">
        <v>0</v>
      </c>
      <c r="Z12" s="83">
        <v>0</v>
      </c>
      <c r="AA12" s="83">
        <f>+Z12/BF12</f>
        <v>0</v>
      </c>
      <c r="AB12" s="83">
        <v>0</v>
      </c>
      <c r="AC12" s="83">
        <v>0</v>
      </c>
      <c r="AD12" s="83">
        <f>+AC12/BF12</f>
        <v>0</v>
      </c>
      <c r="AE12" s="80">
        <v>0</v>
      </c>
      <c r="AF12" s="80">
        <v>0</v>
      </c>
      <c r="AG12" s="80">
        <v>0</v>
      </c>
      <c r="AH12" s="80">
        <v>0</v>
      </c>
      <c r="AI12" s="80">
        <v>0</v>
      </c>
      <c r="AJ12" s="80">
        <v>0</v>
      </c>
      <c r="AK12" s="80">
        <v>0.5</v>
      </c>
      <c r="AL12" s="80">
        <f>19/38</f>
        <v>0.5</v>
      </c>
      <c r="AM12" s="80">
        <f>+AL12</f>
        <v>0.5</v>
      </c>
      <c r="AN12" s="80">
        <v>0</v>
      </c>
      <c r="AO12" s="80">
        <v>0</v>
      </c>
      <c r="AP12" s="80">
        <v>0</v>
      </c>
      <c r="AQ12" s="80">
        <v>0</v>
      </c>
      <c r="AR12" s="80">
        <v>0</v>
      </c>
      <c r="AS12" s="80">
        <v>0</v>
      </c>
      <c r="AT12" s="80">
        <v>0</v>
      </c>
      <c r="AU12" s="80">
        <v>0</v>
      </c>
      <c r="AV12" s="80">
        <v>0</v>
      </c>
      <c r="AW12" s="80">
        <v>0</v>
      </c>
      <c r="AX12" s="80">
        <v>0</v>
      </c>
      <c r="AY12" s="80">
        <v>0</v>
      </c>
      <c r="AZ12" s="80">
        <v>0</v>
      </c>
      <c r="BA12" s="80">
        <v>0</v>
      </c>
      <c r="BB12" s="80">
        <v>0</v>
      </c>
      <c r="BC12" s="80">
        <v>0.5</v>
      </c>
      <c r="BD12" s="80">
        <f>19/38</f>
        <v>0.5</v>
      </c>
      <c r="BE12" s="80">
        <f>+BD12</f>
        <v>0.5</v>
      </c>
      <c r="BF12" s="50">
        <f t="shared" si="0"/>
        <v>1</v>
      </c>
      <c r="BG12" s="50">
        <f t="shared" si="0"/>
        <v>1</v>
      </c>
      <c r="BH12" s="50">
        <f>+BG12/BF12</f>
        <v>1</v>
      </c>
      <c r="BI12" s="50">
        <f>+BG12*I12/100%</f>
        <v>0.2</v>
      </c>
      <c r="BJ12" s="51" t="s">
        <v>451</v>
      </c>
      <c r="BK12" s="117" t="s">
        <v>560</v>
      </c>
      <c r="BL12" s="117" t="s">
        <v>710</v>
      </c>
      <c r="BM12" s="118" t="s">
        <v>769</v>
      </c>
      <c r="BN12" s="90" t="s">
        <v>861</v>
      </c>
    </row>
    <row r="13" spans="1:209" s="40" customFormat="1" ht="42" customHeight="1" thickBot="1" x14ac:dyDescent="0.3">
      <c r="B13" s="57" t="s">
        <v>99</v>
      </c>
      <c r="C13" s="42"/>
      <c r="D13" s="43"/>
      <c r="E13" s="43"/>
      <c r="F13" s="43"/>
      <c r="G13" s="43"/>
      <c r="H13" s="44"/>
      <c r="I13" s="3">
        <f>SUM(I8:I12)</f>
        <v>1</v>
      </c>
      <c r="J13" s="43"/>
      <c r="K13" s="43"/>
      <c r="L13" s="43"/>
      <c r="M13" s="43"/>
      <c r="N13" s="43"/>
      <c r="O13" s="43"/>
      <c r="P13" s="43"/>
      <c r="Q13" s="43"/>
      <c r="R13" s="43"/>
      <c r="S13" s="43"/>
      <c r="T13" s="43"/>
      <c r="U13" s="43"/>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74">
        <f>SUM(BH8:BH12)/5</f>
        <v>0.84494408640728091</v>
      </c>
      <c r="BI13" s="74">
        <f>SUM(BI8:BI12)</f>
        <v>0.84494408640728103</v>
      </c>
      <c r="BJ13" s="45"/>
      <c r="BK13" s="45"/>
      <c r="BL13" s="45"/>
      <c r="BM13" s="46"/>
    </row>
    <row r="14" spans="1:209" ht="12.75" customHeight="1" x14ac:dyDescent="0.25">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row>
    <row r="15" spans="1:209" x14ac:dyDescent="0.25">
      <c r="AC15" s="89"/>
    </row>
    <row r="35" spans="2:10" x14ac:dyDescent="0.25">
      <c r="B35" s="49"/>
      <c r="C35" s="49"/>
      <c r="D35" s="49"/>
      <c r="E35" s="49"/>
      <c r="F35" s="49"/>
      <c r="G35" s="49"/>
    </row>
    <row r="36" spans="2:10" x14ac:dyDescent="0.25">
      <c r="B36" s="49"/>
      <c r="C36" s="49"/>
      <c r="D36" s="49"/>
      <c r="E36" s="49"/>
      <c r="F36" s="49"/>
      <c r="G36" s="49"/>
    </row>
    <row r="37" spans="2:10" x14ac:dyDescent="0.25">
      <c r="B37" s="49"/>
      <c r="C37" s="49"/>
      <c r="D37" s="49"/>
      <c r="E37" s="49"/>
      <c r="F37" s="49"/>
      <c r="G37" s="49"/>
    </row>
    <row r="38" spans="2:10" x14ac:dyDescent="0.25">
      <c r="B38" s="49"/>
      <c r="C38" s="49"/>
      <c r="D38" s="49"/>
      <c r="E38" s="49"/>
      <c r="F38" s="49"/>
      <c r="G38" s="49"/>
    </row>
    <row r="39" spans="2:10" x14ac:dyDescent="0.25">
      <c r="B39" s="49"/>
      <c r="C39" s="49"/>
      <c r="D39" s="49"/>
      <c r="E39" s="49"/>
      <c r="F39" s="49"/>
      <c r="G39" s="49"/>
    </row>
    <row r="40" spans="2:10" x14ac:dyDescent="0.25">
      <c r="B40" s="49"/>
      <c r="C40" s="49"/>
      <c r="D40" s="49"/>
      <c r="E40" s="49"/>
      <c r="F40" s="49"/>
      <c r="G40" s="49"/>
    </row>
    <row r="41" spans="2:10" x14ac:dyDescent="0.25">
      <c r="B41" s="49"/>
      <c r="C41" s="49"/>
      <c r="D41" s="49"/>
      <c r="E41" s="49"/>
      <c r="F41" s="49"/>
      <c r="G41" s="49"/>
    </row>
    <row r="42" spans="2:10" x14ac:dyDescent="0.25">
      <c r="B42" s="49"/>
      <c r="C42" s="49"/>
      <c r="D42" s="49"/>
      <c r="E42" s="49"/>
      <c r="F42" s="49"/>
      <c r="G42" s="49"/>
    </row>
    <row r="43" spans="2:10" x14ac:dyDescent="0.25">
      <c r="B43" s="49"/>
      <c r="C43" s="49"/>
      <c r="D43" s="49"/>
      <c r="E43" s="49"/>
      <c r="F43" s="49"/>
      <c r="G43" s="49"/>
    </row>
    <row r="44" spans="2:10" x14ac:dyDescent="0.25">
      <c r="B44" s="49"/>
      <c r="C44" s="49"/>
      <c r="D44" s="49"/>
      <c r="E44" s="49"/>
      <c r="F44" s="49"/>
      <c r="G44" s="49"/>
    </row>
    <row r="45" spans="2:10" x14ac:dyDescent="0.25">
      <c r="B45" s="49"/>
      <c r="C45" s="49"/>
      <c r="D45" s="49"/>
      <c r="E45" s="49"/>
      <c r="F45" s="49"/>
      <c r="G45" s="49"/>
      <c r="J45" s="89"/>
    </row>
    <row r="46" spans="2:10" x14ac:dyDescent="0.25">
      <c r="B46" s="49"/>
      <c r="C46" s="49"/>
      <c r="D46" s="49"/>
      <c r="E46" s="49"/>
      <c r="F46" s="49"/>
      <c r="G46" s="49"/>
    </row>
    <row r="47" spans="2:10" x14ac:dyDescent="0.25">
      <c r="B47" s="49"/>
      <c r="C47" s="49"/>
      <c r="D47" s="49"/>
      <c r="E47" s="49"/>
      <c r="F47" s="49"/>
      <c r="G47" s="49"/>
    </row>
    <row r="48" spans="2:10" x14ac:dyDescent="0.25">
      <c r="B48" s="49"/>
      <c r="C48" s="49"/>
      <c r="D48" s="49"/>
      <c r="E48" s="49"/>
      <c r="F48" s="49"/>
      <c r="G48" s="49"/>
    </row>
    <row r="49" spans="2:7" x14ac:dyDescent="0.25">
      <c r="B49" s="49"/>
      <c r="C49" s="49"/>
      <c r="D49" s="49"/>
      <c r="E49" s="49"/>
      <c r="F49" s="49"/>
      <c r="G49" s="49"/>
    </row>
    <row r="50" spans="2:7" x14ac:dyDescent="0.25">
      <c r="B50" s="49"/>
      <c r="C50" s="49"/>
      <c r="D50" s="49"/>
      <c r="E50" s="49"/>
      <c r="F50" s="49"/>
      <c r="G50" s="49"/>
    </row>
    <row r="67" spans="2:38" x14ac:dyDescent="0.25">
      <c r="B67" s="49"/>
      <c r="C67" s="49"/>
      <c r="E67" s="49"/>
      <c r="F67" s="49"/>
      <c r="G67" s="49"/>
    </row>
    <row r="70" spans="2:38" x14ac:dyDescent="0.25">
      <c r="AL70" s="89"/>
    </row>
    <row r="88" spans="2:7" x14ac:dyDescent="0.25">
      <c r="B88" s="49"/>
      <c r="C88" s="49"/>
      <c r="D88" s="49"/>
      <c r="E88" s="49"/>
      <c r="F88" s="49"/>
      <c r="G88" s="49"/>
    </row>
    <row r="90" spans="2:7" x14ac:dyDescent="0.25">
      <c r="B90" s="49"/>
      <c r="C90" s="49"/>
      <c r="D90" s="49"/>
      <c r="E90" s="49"/>
      <c r="F90" s="49"/>
      <c r="G90" s="49"/>
    </row>
    <row r="91" spans="2:7" x14ac:dyDescent="0.25">
      <c r="B91" s="49"/>
      <c r="C91" s="49"/>
      <c r="D91" s="49"/>
      <c r="E91" s="49"/>
      <c r="F91" s="49"/>
      <c r="G91" s="49"/>
    </row>
    <row r="92" spans="2:7" x14ac:dyDescent="0.25">
      <c r="B92" s="49"/>
      <c r="C92" s="49"/>
      <c r="D92" s="49"/>
      <c r="E92" s="49"/>
      <c r="F92" s="49"/>
      <c r="G92" s="49"/>
    </row>
    <row r="93" spans="2:7" x14ac:dyDescent="0.25">
      <c r="B93" s="49"/>
      <c r="C93" s="49"/>
      <c r="D93" s="49"/>
      <c r="E93" s="49"/>
      <c r="F93" s="49"/>
      <c r="G93" s="49"/>
    </row>
    <row r="94" spans="2:7" x14ac:dyDescent="0.25">
      <c r="B94" s="49"/>
      <c r="C94" s="49"/>
      <c r="D94" s="49"/>
      <c r="E94" s="49"/>
      <c r="F94" s="49"/>
      <c r="G94" s="49"/>
    </row>
  </sheetData>
  <sheetProtection selectLockedCells="1"/>
  <mergeCells count="42">
    <mergeCell ref="B4:BM4"/>
    <mergeCell ref="B1:C3"/>
    <mergeCell ref="D1:BI3"/>
    <mergeCell ref="BJ1:BM1"/>
    <mergeCell ref="BJ2:BM2"/>
    <mergeCell ref="BJ3:BM3"/>
    <mergeCell ref="B5:U5"/>
    <mergeCell ref="V5:BM5"/>
    <mergeCell ref="V6:X6"/>
    <mergeCell ref="Y6:AA6"/>
    <mergeCell ref="AB6:AD6"/>
    <mergeCell ref="AE6:AG6"/>
    <mergeCell ref="AH6:AJ6"/>
    <mergeCell ref="AK6:AM6"/>
    <mergeCell ref="AN6:AP6"/>
    <mergeCell ref="AQ6:AS6"/>
    <mergeCell ref="U6:U7"/>
    <mergeCell ref="J6:J7"/>
    <mergeCell ref="K6:K7"/>
    <mergeCell ref="L6:L7"/>
    <mergeCell ref="M6:M7"/>
    <mergeCell ref="N6:N7"/>
    <mergeCell ref="B6:B7"/>
    <mergeCell ref="C6:C7"/>
    <mergeCell ref="D6:D7"/>
    <mergeCell ref="E6:E7"/>
    <mergeCell ref="F6:F7"/>
    <mergeCell ref="G6:G7"/>
    <mergeCell ref="H6:H7"/>
    <mergeCell ref="I6:I7"/>
    <mergeCell ref="AT6:AV6"/>
    <mergeCell ref="AW6:AY6"/>
    <mergeCell ref="O6:O7"/>
    <mergeCell ref="P6:P7"/>
    <mergeCell ref="Q6:Q7"/>
    <mergeCell ref="R6:R7"/>
    <mergeCell ref="S6:S7"/>
    <mergeCell ref="AZ6:BB6"/>
    <mergeCell ref="BC6:BE6"/>
    <mergeCell ref="BF6:BH6"/>
    <mergeCell ref="BJ6:BM6"/>
    <mergeCell ref="T6:T7"/>
  </mergeCells>
  <dataValidations disablePrompts="1" count="2">
    <dataValidation type="list" allowBlank="1" showInputMessage="1" showErrorMessage="1" sqref="R13" xr:uid="{00000000-0002-0000-0800-000000000000}">
      <formula1>"MENSUAL,TRIMESTRAL,SEMESTRAL,ANUAL"</formula1>
    </dataValidation>
    <dataValidation type="list" allowBlank="1" showInputMessage="1" showErrorMessage="1" sqref="J13" xr:uid="{00000000-0002-0000-0800-000001000000}">
      <formula1>"EFICACIA,EFICIENCIA,EFECTIVIDAD"</formula1>
    </dataValidation>
  </dataValidations>
  <pageMargins left="0.70866141732283472" right="0.70866141732283472" top="0.74803149606299213" bottom="0.74803149606299213" header="0.31496062992125984" footer="0.31496062992125984"/>
  <pageSetup paperSize="14" scale="25" orientation="landscape"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800-000002000000}">
          <x14:formula1>
            <xm:f>'\\10.216.160.201\planeacion\Oficial\7 Plan de accion CVP\[MEJORAMIENTO DE BARRIOS.xlsx]Listas Marce'!#REF!</xm:f>
          </x14:formula1>
          <xm:sqref>D13 U13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1_Gestión Estratégica</vt:lpstr>
      <vt:lpstr>2_Proceso Comunicaciones</vt:lpstr>
      <vt:lpstr>3_Prevención Daño Antijurídico</vt:lpstr>
      <vt:lpstr>4_Proceso Talento Humano</vt:lpstr>
      <vt:lpstr>5_Proceso Gestión TIC</vt:lpstr>
      <vt:lpstr>6_Proceso Reasentamientos</vt:lpstr>
      <vt:lpstr>7_Urbanizaciones y Titulaciones</vt:lpstr>
      <vt:lpstr>8_Proceso Mejoramiento Vivienda</vt:lpstr>
      <vt:lpstr>9_ Proceso Mejoramiento Barrios</vt:lpstr>
      <vt:lpstr>10_ Serv al  Ciudadano</vt:lpstr>
      <vt:lpstr>11_Proceso Gestión Documental</vt:lpstr>
      <vt:lpstr>12_Proceso Gestión Administ </vt:lpstr>
      <vt:lpstr>13_Gestión Financiera</vt:lpstr>
      <vt:lpstr>14_Proceso Adquisiciones </vt:lpstr>
      <vt:lpstr>15 Proceso Control Discip Inter</vt:lpstr>
      <vt:lpstr>16 Proceso Eval de gestión</vt:lpstr>
      <vt:lpstr>'8_Proceso Mejoramiento Vivienda'!Área_de_impresión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Milena Andrade Murillo</dc:creator>
  <cp:lastModifiedBy>User</cp:lastModifiedBy>
  <dcterms:created xsi:type="dcterms:W3CDTF">2022-04-19T15:37:29Z</dcterms:created>
  <dcterms:modified xsi:type="dcterms:W3CDTF">2023-03-15T23:35:43Z</dcterms:modified>
</cp:coreProperties>
</file>