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custom-properties+xml" PartName="/docProps/custom.xml"/>
  <Override ContentType="application/vnd.openxmlformats-officedocument.spreadsheetml.worksheet+xml" PartName="/xl/worksheets/sheet23.xml"/>
  <Override ContentType="application/vnd.openxmlformats-officedocument.spreadsheetml.worksheet+xml" PartName="/xl/worksheets/sheet15.xml"/>
  <Override ContentType="application/vnd.openxmlformats-officedocument.spreadsheetml.worksheet+xml" PartName="/xl/worksheets/sheet40.xml"/>
  <Override ContentType="application/vnd.openxmlformats-officedocument.spreadsheetml.worksheet+xml" PartName="/xl/worksheets/sheet32.xml"/>
  <Override ContentType="application/vnd.openxmlformats-officedocument.spreadsheetml.worksheet+xml" PartName="/xl/worksheets/sheet6.xml"/>
  <Override ContentType="application/vnd.openxmlformats-officedocument.spreadsheetml.worksheet+xml" PartName="/xl/worksheets/sheet49.xml"/>
  <Override ContentType="application/vnd.openxmlformats-officedocument.spreadsheetml.worksheet+xml" PartName="/xl/worksheets/sheet16.xml"/>
  <Override ContentType="application/vnd.openxmlformats-officedocument.spreadsheetml.worksheet+xml" PartName="/xl/worksheets/sheet41.xml"/>
  <Override ContentType="application/vnd.openxmlformats-officedocument.spreadsheetml.worksheet+xml" PartName="/xl/worksheets/sheet5.xml"/>
  <Override ContentType="application/vnd.openxmlformats-officedocument.spreadsheetml.worksheet+xml" PartName="/xl/worksheets/sheet50.xml"/>
  <Override ContentType="application/vnd.openxmlformats-officedocument.spreadsheetml.worksheet+xml" PartName="/xl/worksheets/sheet24.xml"/>
  <Override ContentType="application/vnd.openxmlformats-officedocument.spreadsheetml.worksheet+xml" PartName="/xl/worksheets/sheet33.xml"/>
  <Override ContentType="application/vnd.openxmlformats-officedocument.spreadsheetml.worksheet+xml" PartName="/xl/worksheets/sheet39.xml"/>
  <Override ContentType="application/vnd.openxmlformats-officedocument.spreadsheetml.worksheet+xml" PartName="/xl/worksheets/sheet12.xml"/>
  <Override ContentType="application/vnd.openxmlformats-officedocument.spreadsheetml.worksheet+xml" PartName="/xl/worksheets/sheet42.xml"/>
  <Override ContentType="application/vnd.openxmlformats-officedocument.spreadsheetml.worksheet+xml" PartName="/xl/worksheets/sheet38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43.xml"/>
  <Override ContentType="application/vnd.openxmlformats-officedocument.spreadsheetml.worksheet+xml" PartName="/xl/worksheets/sheet14.xml"/>
  <Override ContentType="application/vnd.openxmlformats-officedocument.spreadsheetml.worksheet+xml" PartName="/xl/worksheets/sheet44.xml"/>
  <Override ContentType="application/vnd.openxmlformats-officedocument.spreadsheetml.worksheet+xml" PartName="/xl/worksheets/sheet13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7.xml"/>
  <Override ContentType="application/vnd.openxmlformats-officedocument.spreadsheetml.worksheet+xml" PartName="/xl/worksheets/sheet28.xml"/>
  <Override ContentType="application/vnd.openxmlformats-officedocument.spreadsheetml.worksheet+xml" PartName="/xl/worksheets/sheet5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9.xml"/>
  <Override ContentType="application/vnd.openxmlformats-officedocument.spreadsheetml.worksheet+xml" PartName="/xl/worksheets/sheet2.xml"/>
  <Override ContentType="application/vnd.openxmlformats-officedocument.spreadsheetml.worksheet+xml" PartName="/xl/worksheets/sheet45.xml"/>
  <Override ContentType="application/vnd.openxmlformats-officedocument.spreadsheetml.worksheet+xml" PartName="/xl/worksheets/sheet36.xml"/>
  <Override ContentType="application/vnd.openxmlformats-officedocument.spreadsheetml.worksheet+xml" PartName="/xl/worksheets/sheet46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37.xml"/>
  <Override ContentType="application/vnd.openxmlformats-officedocument.spreadsheetml.worksheet+xml" PartName="/xl/worksheets/sheet1.xml"/>
  <Override ContentType="application/vnd.openxmlformats-officedocument.spreadsheetml.worksheet+xml" PartName="/xl/worksheets/sheet9.xml"/>
  <Override ContentType="application/vnd.openxmlformats-officedocument.spreadsheetml.worksheet+xml" PartName="/xl/worksheets/sheet47.xml"/>
  <Override ContentType="application/vnd.openxmlformats-officedocument.spreadsheetml.worksheet+xml" PartName="/xl/worksheets/sheet4.xml"/>
  <Override ContentType="application/vnd.openxmlformats-officedocument.spreadsheetml.worksheet+xml" PartName="/xl/worksheets/sheet17.xml"/>
  <Override ContentType="application/vnd.openxmlformats-officedocument.spreadsheetml.worksheet+xml" PartName="/xl/worksheets/sheet51.xml"/>
  <Override ContentType="application/vnd.openxmlformats-officedocument.spreadsheetml.worksheet+xml" PartName="/xl/worksheets/sheet34.xml"/>
  <Override ContentType="application/vnd.openxmlformats-officedocument.spreadsheetml.worksheet+xml" PartName="/xl/worksheets/sheet21.xml"/>
  <Override ContentType="application/vnd.openxmlformats-officedocument.spreadsheetml.worksheet+xml" PartName="/xl/worksheets/sheet52.xml"/>
  <Override ContentType="application/vnd.openxmlformats-officedocument.spreadsheetml.worksheet+xml" PartName="/xl/worksheets/sheet18.xml"/>
  <Override ContentType="application/vnd.openxmlformats-officedocument.spreadsheetml.worksheet+xml" PartName="/xl/worksheets/sheet3.xml"/>
  <Override ContentType="application/vnd.openxmlformats-officedocument.spreadsheetml.worksheet+xml" PartName="/xl/worksheets/sheet48.xml"/>
  <Override ContentType="application/vnd.openxmlformats-officedocument.spreadsheetml.worksheet+xml" PartName="/xl/worksheets/sheet22.xml"/>
  <Override ContentType="application/vnd.openxmlformats-officedocument.spreadsheetml.worksheet+xml" PartName="/xl/worksheets/sheet35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30.xml"/>
  <Override ContentType="application/vnd.openxmlformats-officedocument.drawing+xml" PartName="/xl/drawings/drawing47.xml"/>
  <Override ContentType="application/vnd.openxmlformats-officedocument.drawing+xml" PartName="/xl/drawings/drawing21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48.xml"/>
  <Override ContentType="application/vnd.openxmlformats-officedocument.drawing+xml" PartName="/xl/drawings/drawing2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10.xml"/>
  <Override ContentType="application/vnd.openxmlformats-officedocument.drawing+xml" PartName="/xl/drawings/drawing53.xml"/>
  <Override ContentType="application/vnd.openxmlformats-officedocument.drawing+xml" PartName="/xl/drawings/drawing6.xml"/>
  <Override ContentType="application/vnd.openxmlformats-officedocument.drawing+xml" PartName="/xl/drawings/drawing40.xml"/>
  <Override ContentType="application/vnd.openxmlformats-officedocument.drawing+xml" PartName="/xl/drawings/drawing36.xml"/>
  <Override ContentType="application/vnd.openxmlformats-officedocument.drawing+xml" PartName="/xl/drawings/drawing23.xml"/>
  <Override ContentType="application/vnd.openxmlformats-officedocument.drawing+xml" PartName="/xl/drawings/drawing49.xml"/>
  <Override ContentType="application/vnd.openxmlformats-officedocument.drawing+xml" PartName="/xl/drawings/drawing38.xml"/>
  <Override ContentType="application/vnd.openxmlformats-officedocument.drawing+xml" PartName="/xl/drawings/drawing19.xml"/>
  <Override ContentType="application/vnd.openxmlformats-officedocument.drawing+xml" PartName="/xl/drawings/drawing41.xml"/>
  <Override ContentType="application/vnd.openxmlformats-officedocument.drawing+xml" PartName="/xl/drawings/drawing5.xml"/>
  <Override ContentType="application/vnd.openxmlformats-officedocument.drawing+xml" PartName="/xl/drawings/drawing24.xml"/>
  <Override ContentType="application/vnd.openxmlformats-officedocument.drawing+xml" PartName="/xl/drawings/drawing42.xml"/>
  <Override ContentType="application/vnd.openxmlformats-officedocument.drawing+xml" PartName="/xl/drawings/drawing11.xml"/>
  <Override ContentType="application/vnd.openxmlformats-officedocument.drawing+xml" PartName="/xl/drawings/drawing37.xml"/>
  <Override ContentType="application/vnd.openxmlformats-officedocument.drawing+xml" PartName="/xl/drawings/drawing26.xml"/>
  <Override ContentType="application/vnd.openxmlformats-officedocument.drawing+xml" PartName="/xl/drawings/drawing51.xml"/>
  <Override ContentType="application/vnd.openxmlformats-officedocument.drawing+xml" PartName="/xl/drawings/drawing9.xml"/>
  <Override ContentType="application/vnd.openxmlformats-officedocument.drawing+xml" PartName="/xl/drawings/drawing17.xml"/>
  <Override ContentType="application/vnd.openxmlformats-officedocument.drawing+xml" PartName="/xl/drawings/drawing43.xml"/>
  <Override ContentType="application/vnd.openxmlformats-officedocument.drawing+xml" PartName="/xl/drawings/drawing25.xml"/>
  <Override ContentType="application/vnd.openxmlformats-officedocument.drawing+xml" PartName="/xl/drawings/drawing34.xml"/>
  <Override ContentType="application/vnd.openxmlformats-officedocument.drawing+xml" PartName="/xl/drawings/drawing27.xml"/>
  <Override ContentType="application/vnd.openxmlformats-officedocument.drawing+xml" PartName="/xl/drawings/drawing52.xml"/>
  <Override ContentType="application/vnd.openxmlformats-officedocument.drawing+xml" PartName="/xl/drawings/drawing44.xml"/>
  <Override ContentType="application/vnd.openxmlformats-officedocument.drawing+xml" PartName="/xl/drawings/drawing7.xml"/>
  <Override ContentType="application/vnd.openxmlformats-officedocument.drawing+xml" PartName="/xl/drawings/drawing18.xml"/>
  <Override ContentType="application/vnd.openxmlformats-officedocument.drawing+xml" PartName="/xl/drawings/drawing35.xml"/>
  <Override ContentType="application/vnd.openxmlformats-officedocument.drawing+xml" PartName="/xl/drawings/drawing45.xml"/>
  <Override ContentType="application/vnd.openxmlformats-officedocument.drawing+xml" PartName="/xl/drawings/drawing28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2.xml"/>
  <Override ContentType="application/vnd.openxmlformats-officedocument.drawing+xml" PartName="/xl/drawings/drawing33.xml"/>
  <Override ContentType="application/vnd.openxmlformats-officedocument.drawing+xml" PartName="/xl/drawings/drawing46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29.xml"/>
  <Override ContentType="application/vnd.openxmlformats-officedocument.drawing+xml" PartName="/xl/drawings/drawing50.xml"/>
  <Override ContentType="application/vnd.openxmlformats-officedocument.drawing+xml" PartName="/xl/drawings/drawing20.xml"/>
  <Override ContentType="application/vnd.openxmlformats-package.core-properties+xml" PartName="/docProps/core.xml"/>
  <Override ContentType="application/vnd.openxmlformats-officedocument.spreadsheetml.externalLink+xml" PartName="/xl/externalLinks/externalLink1.xml"/>
  <Override ContentType="application/vnd.openxmlformats-officedocument.spreadsheetml.externalLink+xml" PartName="/xl/externalLinks/externalLink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custom-properties" Target="docProps/custom.xml"/><Relationship Id="rId3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CONSOLIDADO" sheetId="1" r:id="rId4"/>
    <sheet state="visible" name="1,01" sheetId="2" r:id="rId5"/>
    <sheet state="visible" name="1,02" sheetId="3" r:id="rId6"/>
    <sheet state="visible" name="1,03" sheetId="4" r:id="rId7"/>
    <sheet state="visible" name="1,04" sheetId="5" r:id="rId8"/>
    <sheet state="visible" name="1,05" sheetId="6" r:id="rId9"/>
    <sheet state="visible" name="1,06" sheetId="7" r:id="rId10"/>
    <sheet state="visible" name="1,07" sheetId="8" r:id="rId11"/>
    <sheet state="visible" name="1,08" sheetId="9" r:id="rId12"/>
    <sheet state="visible" name="1,09" sheetId="10" r:id="rId13"/>
    <sheet state="visible" name="1,10" sheetId="11" r:id="rId14"/>
    <sheet state="visible" name="2,01" sheetId="12" r:id="rId15"/>
    <sheet state="visible" name="2,02" sheetId="13" r:id="rId16"/>
    <sheet state="visible" name="2,03" sheetId="14" r:id="rId17"/>
    <sheet state="visible" name="2,04" sheetId="15" r:id="rId18"/>
    <sheet state="visible" name="2,05" sheetId="16" r:id="rId19"/>
    <sheet state="visible" name="2,06" sheetId="17" r:id="rId20"/>
    <sheet state="visible" name="3,01" sheetId="18" r:id="rId21"/>
    <sheet state="visible" name="3,02" sheetId="19" r:id="rId22"/>
    <sheet state="visible" name="3,03" sheetId="20" r:id="rId23"/>
    <sheet state="visible" name="4,01" sheetId="21" r:id="rId24"/>
    <sheet state="visible" name="4,02" sheetId="22" r:id="rId25"/>
    <sheet state="visible" name="4,03" sheetId="23" r:id="rId26"/>
    <sheet state="visible" name="4,04" sheetId="24" r:id="rId27"/>
    <sheet state="visible" name="4,05" sheetId="25" r:id="rId28"/>
    <sheet state="visible" name="5,01" sheetId="26" r:id="rId29"/>
    <sheet state="visible" name="5,02" sheetId="27" r:id="rId30"/>
    <sheet state="visible" name="5,03" sheetId="28" r:id="rId31"/>
    <sheet state="visible" name="5,04" sheetId="29" r:id="rId32"/>
    <sheet state="visible" name="5,05" sheetId="30" r:id="rId33"/>
    <sheet state="visible" name="6,01" sheetId="31" r:id="rId34"/>
    <sheet state="visible" name="6,02" sheetId="32" r:id="rId35"/>
    <sheet state="visible" name="6,03" sheetId="33" r:id="rId36"/>
    <sheet state="visible" name="6,04" sheetId="34" r:id="rId37"/>
    <sheet state="visible" name="6,05" sheetId="35" r:id="rId38"/>
    <sheet state="visible" name="6,06" sheetId="36" r:id="rId39"/>
    <sheet state="visible" name="6,07" sheetId="37" r:id="rId40"/>
    <sheet state="visible" name="6,08" sheetId="38" r:id="rId41"/>
    <sheet state="visible" name="6,09" sheetId="39" r:id="rId42"/>
    <sheet state="visible" name="7,01" sheetId="40" r:id="rId43"/>
    <sheet state="visible" name="7,02" sheetId="41" r:id="rId44"/>
    <sheet state="visible" name="7,03" sheetId="42" r:id="rId45"/>
    <sheet state="visible" name="7,04" sheetId="43" r:id="rId46"/>
    <sheet state="visible" name="7,05" sheetId="44" r:id="rId47"/>
    <sheet state="visible" name="7,06" sheetId="45" r:id="rId48"/>
    <sheet state="visible" name="7,07" sheetId="46" r:id="rId49"/>
    <sheet state="visible" name="7,08" sheetId="47" r:id="rId50"/>
    <sheet state="visible" name="7,09" sheetId="48" r:id="rId51"/>
    <sheet state="visible" name="7,1" sheetId="49" r:id="rId52"/>
    <sheet state="visible" name="7,11" sheetId="50" r:id="rId53"/>
    <sheet state="visible" name="8,01" sheetId="51" r:id="rId54"/>
    <sheet state="visible" name="9,01" sheetId="52" r:id="rId55"/>
    <sheet state="visible" name="10,01" sheetId="53" r:id="rId56"/>
  </sheets>
  <externalReferences>
    <externalReference r:id="rId57"/>
    <externalReference r:id="rId58"/>
  </externalReferences>
  <definedNames>
    <definedName localSheetId="15" name="OLE_LINK2_6">#REF!</definedName>
    <definedName localSheetId="19" name="Israel">#REF!</definedName>
    <definedName localSheetId="42" name="A">#REF!</definedName>
    <definedName localSheetId="31" name="MACO">#REF!</definedName>
    <definedName localSheetId="5" name="Israel">#REF!</definedName>
    <definedName localSheetId="36" name="Excel_BuiltIn_Print_Titles_2">#REF!</definedName>
    <definedName localSheetId="9" name="Base_datos_IM">#REF!</definedName>
    <definedName localSheetId="11" name="Criterios_IM">#REF!</definedName>
    <definedName localSheetId="34" name="OLE_LINK2_6">#REF!</definedName>
    <definedName localSheetId="26" name="Extracción_IM">#REF!</definedName>
    <definedName localSheetId="37" name="Extracción_IM">#REF!</definedName>
    <definedName localSheetId="22" name="Israel">#REF!</definedName>
    <definedName localSheetId="33" name="A">#REF!</definedName>
    <definedName localSheetId="40" name="OLE_LINK1_6">#REF!</definedName>
    <definedName localSheetId="9" name="A">#REF!</definedName>
    <definedName localSheetId="5" name="Extracción_IM">#REF!</definedName>
    <definedName localSheetId="7" name="TOTAL">#REF!</definedName>
    <definedName localSheetId="11" name="factor">#REF!</definedName>
    <definedName localSheetId="45" name="AIU">#REF!</definedName>
    <definedName localSheetId="27" name="OLE_LINK1_6">#REF!</definedName>
    <definedName localSheetId="37" name="TOTAL">#REF!</definedName>
    <definedName name="Base_datos_IM">#REF!</definedName>
    <definedName localSheetId="17" name="TOTAL">#REF!</definedName>
    <definedName localSheetId="31" name="A">#REF!</definedName>
    <definedName localSheetId="43" name="Excel_BuiltIn_Print_Titles_2">#REF!</definedName>
    <definedName localSheetId="14" name="Extracción_IM">#REF!</definedName>
    <definedName localSheetId="26" name="A">#REF!</definedName>
    <definedName localSheetId="5" name="Buscar">#REF!</definedName>
    <definedName localSheetId="3" name="Buscar">#REF!</definedName>
    <definedName localSheetId="2" name="Excel_BuiltIn_Print_Titles_2">#REF!</definedName>
    <definedName localSheetId="13" name="Extracción_IM">#REF!</definedName>
    <definedName localSheetId="38" name="COSTODIRECTO">#REF!</definedName>
    <definedName localSheetId="40" name="factor">#REF!</definedName>
    <definedName localSheetId="32" name="Base_datos_IM">#REF!</definedName>
    <definedName localSheetId="36" name="factor">#REF!</definedName>
    <definedName localSheetId="6" name="Israel">#REF!</definedName>
    <definedName localSheetId="4" name="MACO">#REF!</definedName>
    <definedName localSheetId="16" name="Israel">#REF!</definedName>
    <definedName localSheetId="19" name="TOTAL">#REF!</definedName>
    <definedName localSheetId="42" name="Israel">#REF!</definedName>
    <definedName localSheetId="32" name="factor">#REF!</definedName>
    <definedName localSheetId="33" name="Base_datos_IM">#REF!</definedName>
    <definedName localSheetId="32" name="AIU">#REF!</definedName>
    <definedName localSheetId="12" name="factor">#REF!</definedName>
    <definedName localSheetId="21" name="Buscar">#REF!</definedName>
    <definedName localSheetId="12" name="Extracción_IM">#REF!</definedName>
    <definedName localSheetId="34" name="MACO">#REF!</definedName>
    <definedName localSheetId="17" name="AIU">#REF!</definedName>
    <definedName localSheetId="25" name="A_impresión_IM">#REF!</definedName>
    <definedName localSheetId="41" name="factor">#REF!</definedName>
    <definedName localSheetId="51" name="OLE_LINK2_6">#REF!</definedName>
    <definedName localSheetId="51" name="A">#REF!</definedName>
    <definedName localSheetId="39" name="Extracción_IM">#REF!</definedName>
    <definedName name="SHARED_FORMULA_6">#REF!</definedName>
    <definedName localSheetId="21" name="OLE_LINK1_6">#REF!</definedName>
    <definedName localSheetId="39" name="TOTAL">#REF!</definedName>
    <definedName localSheetId="24" name="TOTAL">#REF!</definedName>
    <definedName localSheetId="8" name="MACO">#REF!</definedName>
    <definedName localSheetId="43" name="factor">#REF!</definedName>
    <definedName localSheetId="40" name="TOTAL">#REF!</definedName>
    <definedName localSheetId="37" name="Criterios_IM">#REF!</definedName>
    <definedName localSheetId="40" name="MACO">#REF!</definedName>
    <definedName localSheetId="30" name="RICARDO">#REF!</definedName>
    <definedName localSheetId="44" name="COSTODIRECTO">#REF!</definedName>
    <definedName localSheetId="21" name="Base_datos_IM">#REF!</definedName>
    <definedName localSheetId="5" name="RICARDO">#REF!</definedName>
    <definedName localSheetId="25" name="AIU">#REF!</definedName>
    <definedName localSheetId="22" name="Base_datos_IM">#REF!</definedName>
    <definedName localSheetId="12" name="MACO">#REF!</definedName>
    <definedName localSheetId="13" name="MACO">#REF!</definedName>
    <definedName localSheetId="8" name="A_impresión_IM">#REF!</definedName>
    <definedName localSheetId="37" name="AIU">#REF!</definedName>
    <definedName localSheetId="26" name="Buscar">#REF!</definedName>
    <definedName localSheetId="33" name="A_impresión_IM">#REF!</definedName>
    <definedName localSheetId="20" name="Israel">#REF!</definedName>
    <definedName localSheetId="44" name="TOTAL">#REF!</definedName>
    <definedName name="Extracción_IM">#REF!</definedName>
    <definedName localSheetId="38" name="OLE_LINK2_6">#REF!</definedName>
    <definedName localSheetId="3" name="TOTAL">#REF!</definedName>
    <definedName localSheetId="15" name="A">#REF!</definedName>
    <definedName localSheetId="27" name="AIU">#REF!</definedName>
    <definedName localSheetId="10" name="factor">#REF!</definedName>
    <definedName localSheetId="42" name="OLE_LINK1_6">#REF!</definedName>
    <definedName localSheetId="36" name="RICARDO">#REF!</definedName>
    <definedName localSheetId="37" name="Excel_BuiltIn_Print_Titles_2">#REF!</definedName>
    <definedName localSheetId="30" name="Base_datos_IM">#REF!</definedName>
    <definedName localSheetId="3" name="Israel">#REF!</definedName>
    <definedName localSheetId="35" name="Base_datos_IM">#REF!</definedName>
    <definedName localSheetId="23" name="Extracción_IM">#REF!</definedName>
    <definedName localSheetId="18" name="Israel">#REF!</definedName>
    <definedName localSheetId="10" name="RICARDO">#REF!</definedName>
    <definedName localSheetId="43" name="AIU">#REF!</definedName>
    <definedName localSheetId="20" name="A_impresión_IM">#REF!</definedName>
    <definedName localSheetId="31" name="Excel_BuiltIn_Print_Titles_2">#REF!</definedName>
    <definedName localSheetId="44" name="OLE_LINK2_6">#REF!</definedName>
    <definedName localSheetId="41" name="Extracción_IM">#REF!</definedName>
    <definedName localSheetId="22" name="A_impresión_IM">#REF!</definedName>
    <definedName localSheetId="34" name="TOTAL">#REF!</definedName>
    <definedName localSheetId="20" name="Extracción_IM">#REF!</definedName>
    <definedName localSheetId="23" name="COSTODIRECTO">#REF!</definedName>
    <definedName localSheetId="10" name="AIU">#REF!</definedName>
    <definedName localSheetId="8" name="A">#REF!</definedName>
    <definedName localSheetId="13" name="Criterios_IM">#REF!</definedName>
    <definedName localSheetId="10" name="Israel">#REF!</definedName>
    <definedName localSheetId="38" name="TOTAL">#REF!</definedName>
    <definedName localSheetId="22" name="TOTAL">#REF!</definedName>
    <definedName name="SHARED_FORMULA_3">#REF!</definedName>
    <definedName localSheetId="51" name="Base_datos_IM">#REF!</definedName>
    <definedName localSheetId="8" name="Buscar">#REF!</definedName>
    <definedName localSheetId="21" name="TOTAL">#REF!</definedName>
    <definedName localSheetId="12" name="A">#REF!</definedName>
    <definedName localSheetId="4" name="RICARDO">#REF!</definedName>
    <definedName localSheetId="27" name="Base_datos_IM">#REF!</definedName>
    <definedName name="RICARDO">#REF!</definedName>
    <definedName localSheetId="43" name="Buscar">#REF!</definedName>
    <definedName localSheetId="21" name="OLE_LINK2_6">#REF!</definedName>
    <definedName localSheetId="21" name="AIU">#REF!</definedName>
    <definedName localSheetId="24" name="Excel_BuiltIn_Print_Titles_2">#REF!</definedName>
    <definedName localSheetId="43" name="Criterios_IM">#REF!</definedName>
    <definedName localSheetId="16" name="RICARDO">#REF!</definedName>
    <definedName localSheetId="13" name="A_impresión_IM">#REF!</definedName>
    <definedName localSheetId="14" name="TOTAL">#REF!</definedName>
    <definedName localSheetId="8" name="Extracción_IM">#REF!</definedName>
    <definedName localSheetId="19" name="COSTODIRECTO">#REF!</definedName>
    <definedName localSheetId="39" name="Criterios_IM">#REF!</definedName>
    <definedName localSheetId="35" name="MACO">#REF!</definedName>
    <definedName localSheetId="1" name="OLE_LINK1_6">#REF!</definedName>
    <definedName localSheetId="15" name="RICARDO">#REF!</definedName>
    <definedName localSheetId="38" name="factor">#REF!</definedName>
    <definedName localSheetId="37" name="Israel">#REF!</definedName>
    <definedName localSheetId="36" name="A_impresión_IM">#REF!</definedName>
    <definedName localSheetId="25" name="RICARDO">#REF!</definedName>
    <definedName localSheetId="42" name="Criterios_IM">#REF!</definedName>
    <definedName localSheetId="51" name="Israel">#REF!</definedName>
    <definedName localSheetId="40" name="COSTODIRECTO">#REF!</definedName>
    <definedName localSheetId="24" name="Criterios_IM">#REF!</definedName>
    <definedName localSheetId="29" name="RICARDO">#REF!</definedName>
    <definedName localSheetId="12" name="Base_datos_IM">#REF!</definedName>
    <definedName localSheetId="13" name="RICARDO">#REF!</definedName>
    <definedName localSheetId="22" name="factor">#REF!</definedName>
    <definedName localSheetId="45" name="Buscar">#REF!</definedName>
    <definedName localSheetId="18" name="TOTAL">#REF!</definedName>
    <definedName localSheetId="10" name="Criterios_IM">#REF!</definedName>
    <definedName localSheetId="44" name="Base_datos_IM">#REF!</definedName>
    <definedName localSheetId="20" name="COSTODIRECTO">#REF!</definedName>
    <definedName localSheetId="7" name="Criterios_IM">#REF!</definedName>
    <definedName name="OLE_LINK1_6">#REF!</definedName>
    <definedName localSheetId="31" name="Buscar">#REF!</definedName>
    <definedName localSheetId="12" name="OLE_LINK2_6">#REF!</definedName>
    <definedName localSheetId="40" name="Buscar">#REF!</definedName>
    <definedName localSheetId="3" name="A_impresión_IM">#REF!</definedName>
    <definedName localSheetId="13" name="factor">#REF!</definedName>
    <definedName localSheetId="6" name="Base_datos_IM">#REF!</definedName>
    <definedName localSheetId="8" name="TOTAL">#REF!</definedName>
    <definedName localSheetId="30" name="OLE_LINK2_6">#REF!</definedName>
    <definedName localSheetId="5" name="A">#REF!</definedName>
    <definedName localSheetId="5" name="MACO">#REF!</definedName>
    <definedName localSheetId="23" name="MACO">#REF!</definedName>
    <definedName localSheetId="13" name="AIU">#REF!</definedName>
    <definedName localSheetId="30" name="Criterios_IM">#REF!</definedName>
    <definedName localSheetId="12" name="RICARDO">#REF!</definedName>
    <definedName localSheetId="9" name="OLE_LINK1_6">#REF!</definedName>
    <definedName localSheetId="25" name="Criterios_IM">#REF!</definedName>
    <definedName localSheetId="42" name="Base_datos_IM">#REF!</definedName>
    <definedName name="SHARED_FORMULA_2">#REF!</definedName>
    <definedName localSheetId="36" name="TOTAL">#REF!</definedName>
    <definedName localSheetId="3" name="factor">#REF!</definedName>
    <definedName localSheetId="41" name="Base_datos_IM">#REF!</definedName>
    <definedName localSheetId="6" name="Buscar">#REF!</definedName>
    <definedName localSheetId="24" name="COSTODIRECTO">#REF!</definedName>
    <definedName localSheetId="36" name="OLE_LINK1_6">#REF!</definedName>
    <definedName localSheetId="28" name="RICARDO">#REF!</definedName>
    <definedName localSheetId="23" name="Base_datos_IM">#REF!</definedName>
    <definedName localSheetId="20" name="Base_datos_IM">#REF!</definedName>
    <definedName localSheetId="29" name="Extracción_IM">#REF!</definedName>
    <definedName localSheetId="38" name="Base_datos_IM">#REF!</definedName>
    <definedName name="SHARED_FORMULA_4">#REF!</definedName>
    <definedName localSheetId="32" name="COSTODIRECTO">#REF!</definedName>
    <definedName localSheetId="28" name="Extracción_IM">#REF!</definedName>
    <definedName localSheetId="4" name="TOTAL">#REF!</definedName>
    <definedName localSheetId="33" name="AIU">#REF!</definedName>
    <definedName localSheetId="20" name="TOTAL">#REF!</definedName>
    <definedName localSheetId="16" name="factor">#REF!</definedName>
    <definedName localSheetId="45" name="COSTODIRECTO">#REF!</definedName>
    <definedName localSheetId="39" name="factor">#REF!</definedName>
    <definedName localSheetId="2" name="factor">#REF!</definedName>
    <definedName localSheetId="31" name="Base_datos_IM">#REF!</definedName>
    <definedName localSheetId="31" name="COSTODIRECTO">#REF!</definedName>
    <definedName localSheetId="6" name="COSTODIRECTO">#REF!</definedName>
    <definedName localSheetId="35" name="Buscar">#REF!</definedName>
    <definedName localSheetId="8" name="Base_datos_IM">#REF!</definedName>
    <definedName localSheetId="29" name="OLE_LINK2_6">#REF!</definedName>
    <definedName localSheetId="24" name="factor">#REF!</definedName>
    <definedName localSheetId="45" name="Israel">#REF!</definedName>
    <definedName localSheetId="37" name="COSTODIRECTO">#REF!</definedName>
    <definedName localSheetId="10" name="Excel_BuiltIn_Print_Titles_2">#REF!</definedName>
    <definedName localSheetId="35" name="Extracción_IM">#REF!</definedName>
    <definedName localSheetId="1" name="MACO">#REF!</definedName>
    <definedName localSheetId="37" name="OLE_LINK1_6">#REF!</definedName>
    <definedName localSheetId="35" name="AIU">#REF!</definedName>
    <definedName localSheetId="2" name="Criterios_IM">#REF!</definedName>
    <definedName localSheetId="14" name="Buscar">#REF!</definedName>
    <definedName localSheetId="7" name="COSTODIRECTO">#REF!</definedName>
    <definedName localSheetId="45" name="RICARDO">#REF!</definedName>
    <definedName localSheetId="7" name="factor">#REF!</definedName>
    <definedName localSheetId="31" name="RICARDO">#REF!</definedName>
    <definedName localSheetId="20" name="factor">#REF!</definedName>
    <definedName localSheetId="19" name="Excel_BuiltIn_Print_Titles_2">#REF!</definedName>
    <definedName localSheetId="26" name="AIU">#REF!</definedName>
    <definedName localSheetId="24" name="Base_datos_IM">#REF!</definedName>
    <definedName localSheetId="15" name="MACO">#REF!</definedName>
    <definedName localSheetId="8" name="Israel">#REF!</definedName>
    <definedName localSheetId="34" name="A_impresión_IM">#REF!</definedName>
    <definedName localSheetId="1" name="Buscar">#REF!</definedName>
    <definedName localSheetId="5" name="factor">#REF!</definedName>
    <definedName localSheetId="17" name="Extracción_IM">#REF!</definedName>
    <definedName localSheetId="12" name="Israel">#REF!</definedName>
    <definedName localSheetId="44" name="A">#REF!</definedName>
    <definedName localSheetId="33" name="Excel_BuiltIn_Print_Titles_2">#REF!</definedName>
    <definedName localSheetId="27" name="A_impresión_IM">#REF!</definedName>
    <definedName localSheetId="11" name="OLE_LINK2_6">#REF!</definedName>
    <definedName localSheetId="17" name="RICARDO">#REF!</definedName>
    <definedName localSheetId="6" name="MACO">#REF!</definedName>
    <definedName name="A">#REF!</definedName>
    <definedName localSheetId="28" name="Excel_BuiltIn_Print_Titles_2">#REF!</definedName>
    <definedName localSheetId="17" name="A_impresión_IM">#REF!</definedName>
    <definedName localSheetId="27" name="Criterios_IM">#REF!</definedName>
    <definedName localSheetId="1" name="Base_datos_IM">#REF!</definedName>
    <definedName localSheetId="27" name="Israel">#REF!</definedName>
    <definedName localSheetId="1" name="OLE_LINK2_6">#REF!</definedName>
    <definedName localSheetId="51" name="AIU">#REF!</definedName>
    <definedName localSheetId="14" name="RICARDO">#REF!</definedName>
    <definedName localSheetId="3" name="RICARDO">#REF!</definedName>
    <definedName localSheetId="32" name="Buscar">#REF!</definedName>
    <definedName localSheetId="2" name="Buscar">#REF!</definedName>
    <definedName localSheetId="35" name="OLE_LINK1_6">#REF!</definedName>
    <definedName localSheetId="39" name="AIU">#REF!</definedName>
    <definedName localSheetId="23" name="Criterios_IM">#REF!</definedName>
    <definedName localSheetId="35" name="Excel_BuiltIn_Print_Titles_2">#REF!</definedName>
    <definedName localSheetId="19" name="AIU">#REF!</definedName>
    <definedName localSheetId="8" name="COSTODIRECTO">#REF!</definedName>
    <definedName localSheetId="8" name="OLE_LINK1_6">#REF!</definedName>
    <definedName localSheetId="19" name="MACO">#REF!</definedName>
    <definedName localSheetId="24" name="Extracción_IM">#REF!</definedName>
    <definedName localSheetId="18" name="OLE_LINK1_6">#REF!</definedName>
    <definedName localSheetId="16" name="A">#REF!</definedName>
    <definedName localSheetId="28" name="TOTAL">#REF!</definedName>
    <definedName localSheetId="41" name="RICARDO">#REF!</definedName>
    <definedName localSheetId="19" name="Criterios_IM">#REF!</definedName>
    <definedName localSheetId="13" name="Buscar">#REF!</definedName>
    <definedName localSheetId="44" name="AIU">#REF!</definedName>
    <definedName localSheetId="41" name="Criterios_IM">#REF!</definedName>
    <definedName localSheetId="10" name="Base_datos_IM">#REF!</definedName>
    <definedName localSheetId="3" name="A">#REF!</definedName>
    <definedName name="A_impresión_IM">#REF!</definedName>
    <definedName localSheetId="25" name="Excel_BuiltIn_Print_Titles_2">#REF!</definedName>
    <definedName localSheetId="22" name="OLE_LINK2_6">#REF!</definedName>
    <definedName localSheetId="44" name="OLE_LINK1_6">#REF!</definedName>
    <definedName localSheetId="41" name="OLE_LINK1_6">#REF!</definedName>
    <definedName localSheetId="14" name="Excel_BuiltIn_Print_Titles_2">#REF!</definedName>
    <definedName name="factor">#REF!</definedName>
    <definedName localSheetId="36" name="MACO">#REF!</definedName>
    <definedName localSheetId="32" name="A_impresión_IM">#REF!</definedName>
    <definedName localSheetId="6" name="A_impresión_IM">#REF!</definedName>
    <definedName localSheetId="8" name="OLE_LINK2_6">#REF!</definedName>
    <definedName localSheetId="8" name="Criterios_IM">#REF!</definedName>
    <definedName localSheetId="40" name="A_impresión_IM">#REF!</definedName>
    <definedName localSheetId="42" name="OLE_LINK2_6">#REF!</definedName>
    <definedName localSheetId="15" name="Criterios_IM">#REF!</definedName>
    <definedName localSheetId="36" name="AIU">#REF!</definedName>
    <definedName localSheetId="25" name="factor">#REF!</definedName>
    <definedName localSheetId="17" name="Buscar">#REF!</definedName>
    <definedName localSheetId="32" name="Excel_BuiltIn_Print_Titles_2">#REF!</definedName>
    <definedName localSheetId="40" name="Criterios_IM">#REF!</definedName>
    <definedName localSheetId="9" name="factor">#REF!</definedName>
    <definedName localSheetId="43" name="A_impresión_IM">#REF!</definedName>
    <definedName localSheetId="25" name="Israel">#REF!</definedName>
    <definedName localSheetId="1" name="A">#REF!</definedName>
    <definedName localSheetId="1" name="RICARDO">#REF!</definedName>
    <definedName name="SHARED_FORMULA_5">#REF!</definedName>
    <definedName localSheetId="32" name="OLE_LINK2_6">#REF!</definedName>
    <definedName localSheetId="18" name="Criterios_IM">#REF!</definedName>
    <definedName localSheetId="14" name="MACO">#REF!</definedName>
    <definedName localSheetId="38" name="RICARDO">#REF!</definedName>
    <definedName localSheetId="26" name="TOTAL">#REF!</definedName>
    <definedName localSheetId="45" name="factor">#REF!</definedName>
    <definedName localSheetId="51" name="Buscar">#REF!</definedName>
    <definedName localSheetId="14" name="Criterios_IM">#REF!</definedName>
    <definedName localSheetId="4" name="Israel">#REF!</definedName>
    <definedName localSheetId="38" name="Buscar">#REF!</definedName>
    <definedName localSheetId="19" name="A">#REF!</definedName>
    <definedName localSheetId="14" name="A">#REF!</definedName>
    <definedName localSheetId="30" name="A_impresión_IM">#REF!</definedName>
    <definedName localSheetId="38" name="Criterios_IM">#REF!</definedName>
    <definedName name="SHARED_FORMULA_1">#REF!</definedName>
    <definedName localSheetId="2" name="Israel">#REF!</definedName>
    <definedName localSheetId="37" name="Base_datos_IM">#REF!</definedName>
    <definedName localSheetId="39" name="RICARDO">#REF!</definedName>
    <definedName localSheetId="25" name="Extracción_IM">#REF!</definedName>
    <definedName localSheetId="31" name="A_impresión_IM">#REF!</definedName>
    <definedName localSheetId="26" name="Israel">#REF!</definedName>
    <definedName localSheetId="43" name="OLE_LINK2_6">#REF!</definedName>
    <definedName localSheetId="30" name="TOTAL">#REF!</definedName>
    <definedName localSheetId="13" name="TOTAL">#REF!</definedName>
    <definedName localSheetId="20" name="OLE_LINK2_6">#REF!</definedName>
    <definedName localSheetId="15" name="TOTAL">#REF!</definedName>
    <definedName localSheetId="2" name="Base_datos_IM">#REF!</definedName>
    <definedName localSheetId="25" name="Base_datos_IM">#REF!</definedName>
    <definedName localSheetId="19" name="Buscar">#REF!</definedName>
    <definedName localSheetId="31" name="OLE_LINK2_6">#REF!</definedName>
    <definedName localSheetId="2" name="RICARDO">#REF!</definedName>
    <definedName localSheetId="9" name="A_impresión_IM">#REF!</definedName>
    <definedName localSheetId="11" name="MACO">#REF!</definedName>
    <definedName localSheetId="17" name="OLE_LINK2_6">#REF!</definedName>
    <definedName localSheetId="39" name="A_impresión_IM">#REF!</definedName>
    <definedName localSheetId="23" name="A">#REF!</definedName>
    <definedName localSheetId="34" name="A">#REF!</definedName>
    <definedName localSheetId="51" name="Extracción_IM">#REF!</definedName>
    <definedName localSheetId="23" name="factor">#REF!</definedName>
    <definedName localSheetId="23" name="TOTAL">#REF!</definedName>
    <definedName localSheetId="19" name="RICARDO">#REF!</definedName>
    <definedName localSheetId="18" name="RICARDO">#REF!</definedName>
    <definedName localSheetId="17" name="OLE_LINK1_6">#REF!</definedName>
    <definedName localSheetId="20" name="RICARDO">#REF!</definedName>
    <definedName localSheetId="29" name="A">#REF!</definedName>
    <definedName localSheetId="34" name="AIU">#REF!</definedName>
    <definedName localSheetId="43" name="Extracción_IM">#REF!</definedName>
    <definedName localSheetId="30" name="Excel_BuiltIn_Print_Titles_2">#REF!</definedName>
    <definedName localSheetId="40" name="Base_datos_IM">#REF!</definedName>
    <definedName localSheetId="29" name="OLE_LINK1_6">#REF!</definedName>
    <definedName localSheetId="16" name="OLE_LINK2_6">#REF!</definedName>
    <definedName localSheetId="19" name="OLE_LINK1_6">#REF!</definedName>
    <definedName localSheetId="19" name="OLE_LINK2_6">#REF!</definedName>
    <definedName localSheetId="23" name="Israel">#REF!</definedName>
    <definedName localSheetId="20" name="Criterios_IM">#REF!</definedName>
    <definedName localSheetId="10" name="TOTAL">#REF!</definedName>
    <definedName localSheetId="11" name="AIU">#REF!</definedName>
    <definedName localSheetId="7" name="RICARDO">#REF!</definedName>
    <definedName localSheetId="39" name="MACO">#REF!</definedName>
    <definedName localSheetId="33" name="TOTAL">#REF!</definedName>
    <definedName localSheetId="32" name="Israel">#REF!</definedName>
    <definedName localSheetId="4" name="factor">#REF!</definedName>
    <definedName localSheetId="41" name="TOTAL">#REF!</definedName>
    <definedName localSheetId="5" name="Excel_BuiltIn_Print_Titles_2">#REF!</definedName>
    <definedName localSheetId="45" name="MACO">#REF!</definedName>
    <definedName localSheetId="4" name="Criterios_IM">#REF!</definedName>
    <definedName localSheetId="26" name="MACO">#REF!</definedName>
    <definedName localSheetId="22" name="Excel_BuiltIn_Print_Titles_2">#REF!</definedName>
    <definedName localSheetId="29" name="factor">#REF!</definedName>
    <definedName localSheetId="2" name="A">#REF!</definedName>
    <definedName localSheetId="51" name="Excel_BuiltIn_Print_Titles_2">#REF!</definedName>
    <definedName localSheetId="30" name="MACO">#REF!</definedName>
    <definedName localSheetId="15" name="Extracción_IM">#REF!</definedName>
    <definedName localSheetId="38" name="AIU">#REF!</definedName>
    <definedName localSheetId="29" name="Base_datos_IM">#REF!</definedName>
    <definedName localSheetId="31" name="Extracción_IM">#REF!</definedName>
    <definedName localSheetId="35" name="A_impresión_IM">#REF!</definedName>
    <definedName localSheetId="2" name="AIU">#REF!</definedName>
    <definedName localSheetId="38" name="OLE_LINK1_6">#REF!</definedName>
    <definedName localSheetId="24" name="A_impresión_IM">#REF!</definedName>
    <definedName localSheetId="1" name="factor">#REF!</definedName>
    <definedName localSheetId="41" name="A_impresión_IM">#REF!</definedName>
    <definedName localSheetId="31" name="AIU">#REF!</definedName>
    <definedName localSheetId="29" name="Buscar">#REF!</definedName>
    <definedName localSheetId="26" name="factor">#REF!</definedName>
    <definedName localSheetId="45" name="OLE_LINK2_6">#REF!</definedName>
    <definedName localSheetId="36" name="A">#REF!</definedName>
    <definedName localSheetId="17" name="factor">#REF!</definedName>
    <definedName localSheetId="29" name="Israel">#REF!</definedName>
    <definedName localSheetId="42" name="MACO">#REF!</definedName>
    <definedName localSheetId="12" name="A_impresión_IM">#REF!</definedName>
    <definedName localSheetId="11" name="RICARDO">#REF!</definedName>
    <definedName localSheetId="40" name="A">#REF!</definedName>
    <definedName localSheetId="20" name="AIU">#REF!</definedName>
    <definedName localSheetId="8" name="RICARDO">#REF!</definedName>
    <definedName localSheetId="43" name="RICARDO">#REF!</definedName>
    <definedName localSheetId="12" name="Excel_BuiltIn_Print_Titles_2">#REF!</definedName>
    <definedName localSheetId="27" name="A">#REF!</definedName>
    <definedName localSheetId="12" name="OLE_LINK1_6">#REF!</definedName>
    <definedName localSheetId="7" name="Buscar">#REF!</definedName>
    <definedName localSheetId="13" name="COSTODIRECTO">#REF!</definedName>
    <definedName localSheetId="4" name="OLE_LINK1_6">#REF!</definedName>
    <definedName name="Israel">#REF!</definedName>
    <definedName localSheetId="35" name="RICARDO">#REF!</definedName>
    <definedName localSheetId="7" name="A">#REF!</definedName>
    <definedName localSheetId="37" name="OLE_LINK2_6">#REF!</definedName>
    <definedName localSheetId="17" name="Criterios_IM">#REF!</definedName>
    <definedName localSheetId="23" name="A_impresión_IM">#REF!</definedName>
    <definedName localSheetId="28" name="A">#REF!</definedName>
    <definedName localSheetId="41" name="COSTODIRECTO">#REF!</definedName>
    <definedName localSheetId="24" name="Israel">#REF!</definedName>
    <definedName localSheetId="4" name="Base_datos_IM">#REF!</definedName>
    <definedName localSheetId="11" name="Buscar">#REF!</definedName>
    <definedName localSheetId="12" name="TOTAL">#REF!</definedName>
    <definedName localSheetId="34" name="Base_datos_IM">#REF!</definedName>
    <definedName localSheetId="31" name="factor">#REF!</definedName>
    <definedName localSheetId="12" name="Buscar">#REF!</definedName>
    <definedName localSheetId="19" name="Base_datos_IM">#REF!</definedName>
    <definedName localSheetId="11" name="TOTAL">#REF!</definedName>
    <definedName localSheetId="22" name="COSTODIRECTO">#REF!</definedName>
    <definedName localSheetId="27" name="RICARDO">#REF!</definedName>
    <definedName localSheetId="25" name="COSTODIRECTO">#REF!</definedName>
    <definedName localSheetId="33" name="MACO">#REF!</definedName>
    <definedName localSheetId="1" name="Israel">#REF!</definedName>
    <definedName localSheetId="33" name="Criterios_IM">#REF!</definedName>
    <definedName localSheetId="42" name="AIU">#REF!</definedName>
    <definedName localSheetId="3" name="Criterios_IM">#REF!</definedName>
    <definedName localSheetId="51" name="MACO">#REF!</definedName>
    <definedName localSheetId="6" name="OLE_LINK1_6">#REF!</definedName>
    <definedName localSheetId="15" name="AIU">#REF!</definedName>
    <definedName localSheetId="39" name="A">#REF!</definedName>
    <definedName localSheetId="31" name="OLE_LINK1_6">#REF!</definedName>
    <definedName localSheetId="6" name="RICARDO">#REF!</definedName>
    <definedName localSheetId="21" name="A_impresión_IM">#REF!</definedName>
    <definedName localSheetId="24" name="MACO">#REF!</definedName>
    <definedName name="COSTODIRECTO">#REF!</definedName>
    <definedName localSheetId="35" name="A">#REF!</definedName>
    <definedName localSheetId="16" name="OLE_LINK1_6">#REF!</definedName>
    <definedName localSheetId="24" name="OLE_LINK2_6">#REF!</definedName>
    <definedName localSheetId="18" name="AIU">#REF!</definedName>
    <definedName localSheetId="40" name="Israel">#REF!</definedName>
    <definedName localSheetId="7" name="A_impresión_IM">#REF!</definedName>
    <definedName localSheetId="15" name="Excel_BuiltIn_Print_Titles_2">#REF!</definedName>
    <definedName localSheetId="42" name="TOTAL">#REF!</definedName>
    <definedName localSheetId="4" name="OLE_LINK2_6">#REF!</definedName>
    <definedName localSheetId="33" name="Extracción_IM">#REF!</definedName>
    <definedName localSheetId="4" name="AIU">#REF!</definedName>
    <definedName localSheetId="43" name="Base_datos_IM">#REF!</definedName>
    <definedName localSheetId="3" name="OLE_LINK1_6">#REF!</definedName>
    <definedName localSheetId="27" name="MACO">#REF!</definedName>
    <definedName localSheetId="41" name="A">#REF!</definedName>
    <definedName localSheetId="15" name="Buscar">#REF!</definedName>
    <definedName localSheetId="34" name="Israel">#REF!</definedName>
    <definedName localSheetId="21" name="Excel_BuiltIn_Print_Titles_2">#REF!</definedName>
    <definedName localSheetId="16" name="A_impresión_IM">#REF!</definedName>
    <definedName localSheetId="16" name="TOTAL">#REF!</definedName>
    <definedName localSheetId="41" name="Israel">#REF!</definedName>
    <definedName localSheetId="7" name="OLE_LINK2_6">#REF!</definedName>
    <definedName localSheetId="34" name="Excel_BuiltIn_Print_Titles_2">#REF!</definedName>
    <definedName localSheetId="37" name="factor">#REF!</definedName>
    <definedName localSheetId="37" name="Buscar">#REF!</definedName>
    <definedName localSheetId="21" name="COSTODIRECTO">#REF!</definedName>
    <definedName localSheetId="1" name="COSTODIRECTO">#REF!</definedName>
    <definedName localSheetId="44" name="Extracción_IM">#REF!</definedName>
    <definedName localSheetId="43" name="COSTODIRECTO">#REF!</definedName>
    <definedName localSheetId="3" name="OLE_LINK2_6">#REF!</definedName>
    <definedName localSheetId="6" name="Criterios_IM">#REF!</definedName>
    <definedName localSheetId="29" name="Excel_BuiltIn_Print_Titles_2">#REF!</definedName>
    <definedName localSheetId="23" name="Buscar">#REF!</definedName>
    <definedName localSheetId="34" name="OLE_LINK1_6">#REF!</definedName>
    <definedName localSheetId="40" name="Extracción_IM">#REF!</definedName>
    <definedName name="OLE_LINK2_6">#REF!</definedName>
    <definedName localSheetId="45" name="OLE_LINK1_6">#REF!</definedName>
    <definedName localSheetId="13" name="OLE_LINK2_6">#REF!</definedName>
    <definedName localSheetId="6" name="A">#REF!</definedName>
    <definedName localSheetId="18" name="Excel_BuiltIn_Print_Titles_2">#REF!</definedName>
    <definedName localSheetId="16" name="COSTODIRECTO">#REF!</definedName>
    <definedName localSheetId="39" name="Base_datos_IM">#REF!</definedName>
    <definedName localSheetId="41" name="Buscar">#REF!</definedName>
    <definedName localSheetId="13" name="OLE_LINK1_6">#REF!</definedName>
    <definedName localSheetId="1" name="A_impresión_IM">#REF!</definedName>
    <definedName localSheetId="34" name="Criterios_IM">#REF!</definedName>
    <definedName localSheetId="29" name="AIU">#REF!</definedName>
    <definedName localSheetId="28" name="MACO">#REF!</definedName>
    <definedName name="Excel_BuiltIn_Print_Titles_2">#REF!</definedName>
    <definedName localSheetId="36" name="COSTODIRECTO">#REF!</definedName>
    <definedName localSheetId="39" name="Excel_BuiltIn_Print_Titles_2">#REF!</definedName>
    <definedName localSheetId="18" name="factor">#REF!</definedName>
    <definedName localSheetId="2" name="OLE_LINK1_6">#REF!</definedName>
    <definedName localSheetId="29" name="Criterios_IM">#REF!</definedName>
    <definedName localSheetId="29" name="TOTAL">#REF!</definedName>
    <definedName localSheetId="5" name="A_impresión_IM">#REF!</definedName>
    <definedName localSheetId="17" name="Israel">#REF!</definedName>
    <definedName localSheetId="23" name="AIU">#REF!</definedName>
    <definedName localSheetId="11" name="A">#REF!</definedName>
    <definedName localSheetId="5" name="COSTODIRECTO">#REF!</definedName>
    <definedName localSheetId="26" name="OLE_LINK2_6">#REF!</definedName>
    <definedName localSheetId="14" name="AIU">#REF!</definedName>
    <definedName localSheetId="30" name="factor">#REF!</definedName>
    <definedName localSheetId="42" name="Excel_BuiltIn_Print_Titles_2">#REF!</definedName>
    <definedName localSheetId="32" name="A">#REF!</definedName>
    <definedName localSheetId="2" name="A_impresión_IM">#REF!</definedName>
    <definedName localSheetId="26" name="COSTODIRECTO">#REF!</definedName>
    <definedName localSheetId="15" name="OLE_LINK1_6">#REF!</definedName>
    <definedName localSheetId="42" name="COSTODIRECTO">#REF!</definedName>
    <definedName localSheetId="22" name="RICARDO">#REF!</definedName>
    <definedName localSheetId="45" name="Extracción_IM">#REF!</definedName>
    <definedName localSheetId="14" name="A_impresión_IM">#REF!</definedName>
    <definedName localSheetId="40" name="Excel_BuiltIn_Print_Titles_2">#REF!</definedName>
    <definedName localSheetId="18" name="COSTODIRECTO">#REF!</definedName>
    <definedName localSheetId="33" name="OLE_LINK2_6">#REF!</definedName>
    <definedName localSheetId="9" name="Excel_BuiltIn_Print_Titles_2">#REF!</definedName>
    <definedName localSheetId="38" name="Excel_BuiltIn_Print_Titles_2">#REF!</definedName>
    <definedName localSheetId="2" name="TOTAL">#REF!</definedName>
    <definedName localSheetId="26" name="RICARDO">#REF!</definedName>
    <definedName localSheetId="6" name="TOTAL">#REF!</definedName>
    <definedName localSheetId="13" name="Israel">#REF!</definedName>
    <definedName localSheetId="27" name="TOTAL">#REF!</definedName>
    <definedName localSheetId="16" name="Base_datos_IM">#REF!</definedName>
    <definedName localSheetId="10" name="A_impresión_IM">#REF!</definedName>
    <definedName localSheetId="1" name="AIU">#REF!</definedName>
    <definedName localSheetId="17" name="MACO">#REF!</definedName>
    <definedName localSheetId="31" name="TOTAL">#REF!</definedName>
    <definedName localSheetId="44" name="factor">#REF!</definedName>
    <definedName localSheetId="24" name="RICARDO">#REF!</definedName>
    <definedName localSheetId="26" name="Base_datos_IM">#REF!</definedName>
    <definedName localSheetId="34" name="factor">#REF!</definedName>
    <definedName localSheetId="44" name="Excel_BuiltIn_Print_Titles_2">#REF!</definedName>
    <definedName localSheetId="4" name="Buscar">#REF!</definedName>
    <definedName localSheetId="27" name="COSTODIRECTO">#REF!</definedName>
    <definedName localSheetId="38" name="MACO">#REF!</definedName>
    <definedName localSheetId="4" name="COSTODIRECTO">#REF!</definedName>
    <definedName localSheetId="42" name="A_impresión_IM">#REF!</definedName>
    <definedName localSheetId="4" name="A">#REF!</definedName>
    <definedName localSheetId="12" name="AIU">#REF!</definedName>
    <definedName localSheetId="5" name="AIU">#REF!</definedName>
    <definedName localSheetId="30" name="COSTODIRECTO">#REF!</definedName>
    <definedName localSheetId="14" name="COSTODIRECTO">#REF!</definedName>
    <definedName localSheetId="18" name="Buscar">#REF!</definedName>
    <definedName localSheetId="18" name="A_impresión_IM">#REF!</definedName>
    <definedName localSheetId="10" name="OLE_LINK1_6">#REF!</definedName>
    <definedName localSheetId="10" name="Extracción_IM">#REF!</definedName>
    <definedName localSheetId="42" name="Extracción_IM">#REF!</definedName>
    <definedName localSheetId="22" name="AIU">#REF!</definedName>
    <definedName localSheetId="26" name="A_impresión_IM">#REF!</definedName>
    <definedName localSheetId="6" name="OLE_LINK2_6">#REF!</definedName>
    <definedName localSheetId="33" name="factor">#REF!</definedName>
    <definedName localSheetId="3" name="Base_datos_IM">#REF!</definedName>
    <definedName localSheetId="39" name="OLE_LINK1_6">#REF!</definedName>
    <definedName localSheetId="38" name="Extracción_IM">#REF!</definedName>
    <definedName localSheetId="36" name="Criterios_IM">#REF!</definedName>
    <definedName localSheetId="5" name="Base_datos_IM">#REF!</definedName>
    <definedName localSheetId="30" name="OLE_LINK1_6">#REF!</definedName>
    <definedName localSheetId="9" name="Criterios_IM">#REF!</definedName>
    <definedName localSheetId="31" name="Criterios_IM">#REF!</definedName>
    <definedName localSheetId="20" name="OLE_LINK1_6">#REF!</definedName>
    <definedName localSheetId="5" name="Criterios_IM">#REF!</definedName>
    <definedName localSheetId="44" name="Criterios_IM">#REF!</definedName>
    <definedName localSheetId="20" name="Excel_BuiltIn_Print_Titles_2">#REF!</definedName>
    <definedName localSheetId="22" name="Extracción_IM">#REF!</definedName>
    <definedName localSheetId="36" name="Israel">#REF!</definedName>
    <definedName localSheetId="38" name="A_impresión_IM">#REF!</definedName>
    <definedName localSheetId="12" name="Criterios_IM">#REF!</definedName>
    <definedName localSheetId="36" name="Buscar">#REF!</definedName>
    <definedName localSheetId="6" name="Excel_BuiltIn_Print_Titles_2">#REF!</definedName>
    <definedName localSheetId="25" name="OLE_LINK2_6">#REF!</definedName>
    <definedName localSheetId="6" name="factor">#REF!</definedName>
    <definedName localSheetId="1" name="Extracción_IM">#REF!</definedName>
    <definedName localSheetId="16" name="Buscar">#REF!</definedName>
    <definedName localSheetId="30" name="AIU">#REF!</definedName>
    <definedName localSheetId="34" name="Extracción_IM">#REF!</definedName>
    <definedName localSheetId="29" name="MACO">#REF!</definedName>
    <definedName localSheetId="28" name="AIU">#REF!</definedName>
    <definedName localSheetId="5" name="TOTAL">#REF!</definedName>
    <definedName localSheetId="36" name="Base_datos_IM">#REF!</definedName>
    <definedName localSheetId="24" name="Buscar">#REF!</definedName>
    <definedName localSheetId="7" name="Israel">#REF!</definedName>
    <definedName localSheetId="33" name="COSTODIRECTO">#REF!</definedName>
    <definedName localSheetId="22" name="OLE_LINK1_6">#REF!</definedName>
    <definedName localSheetId="20" name="Buscar">#REF!</definedName>
    <definedName localSheetId="37" name="MACO">#REF!</definedName>
    <definedName localSheetId="21" name="MACO">#REF!</definedName>
    <definedName localSheetId="9" name="COSTODIRECTO">#REF!</definedName>
    <definedName localSheetId="44" name="A_impresión_IM">#REF!</definedName>
    <definedName localSheetId="51" name="RICARDO">#REF!</definedName>
    <definedName localSheetId="11" name="Base_datos_IM">#REF!</definedName>
    <definedName localSheetId="51" name="factor">#REF!</definedName>
    <definedName localSheetId="43" name="OLE_LINK1_6">#REF!</definedName>
    <definedName localSheetId="3" name="AIU">#REF!</definedName>
    <definedName localSheetId="7" name="OLE_LINK1_6">#REF!</definedName>
    <definedName localSheetId="7" name="AIU">#REF!</definedName>
    <definedName localSheetId="25" name="TOTAL">#REF!</definedName>
    <definedName localSheetId="22" name="MACO">#REF!</definedName>
    <definedName localSheetId="28" name="Israel">#REF!</definedName>
    <definedName localSheetId="33" name="Israel">#REF!</definedName>
    <definedName localSheetId="15" name="Base_datos_IM">#REF!</definedName>
    <definedName name="SHARED_FORMULA_0">#REF!</definedName>
    <definedName localSheetId="21" name="factor">#REF!</definedName>
    <definedName localSheetId="26" name="Excel_BuiltIn_Print_Titles_2">#REF!</definedName>
    <definedName localSheetId="10" name="A">#REF!</definedName>
    <definedName name="Criterios_IM">#REF!</definedName>
    <definedName localSheetId="35" name="COSTODIRECTO">#REF!</definedName>
    <definedName name="TOTAL">#REF!</definedName>
    <definedName localSheetId="1" name="TOTAL">#REF!</definedName>
    <definedName localSheetId="1" name="Criterios_IM">#REF!</definedName>
    <definedName localSheetId="24" name="OLE_LINK1_6">#REF!</definedName>
    <definedName localSheetId="45" name="TOTAL">#REF!</definedName>
    <definedName localSheetId="44" name="MACO">#REF!</definedName>
    <definedName localSheetId="9" name="RICARDO">#REF!</definedName>
    <definedName localSheetId="23" name="Excel_BuiltIn_Print_Titles_2">#REF!</definedName>
    <definedName localSheetId="13" name="A">#REF!</definedName>
    <definedName localSheetId="35" name="factor">#REF!</definedName>
    <definedName localSheetId="22" name="Criterios_IM">#REF!</definedName>
    <definedName localSheetId="28" name="Buscar">#REF!</definedName>
    <definedName localSheetId="14" name="OLE_LINK2_6">#REF!</definedName>
    <definedName localSheetId="24" name="A">#REF!</definedName>
    <definedName localSheetId="18" name="Extracción_IM">#REF!</definedName>
    <definedName localSheetId="7" name="Base_datos_IM">#REF!</definedName>
    <definedName localSheetId="24" name="AIU">#REF!</definedName>
    <definedName localSheetId="39" name="Buscar">#REF!</definedName>
    <definedName localSheetId="33" name="RICARDO">#REF!</definedName>
    <definedName localSheetId="6" name="Extracción_IM">#REF!</definedName>
    <definedName localSheetId="26" name="OLE_LINK1_6">#REF!</definedName>
    <definedName localSheetId="34" name="Buscar">#REF!</definedName>
    <definedName localSheetId="28" name="Base_datos_IM">#REF!</definedName>
    <definedName localSheetId="51" name="TOTAL">#REF!</definedName>
    <definedName localSheetId="33" name="Buscar">#REF!</definedName>
    <definedName localSheetId="43" name="A">#REF!</definedName>
    <definedName localSheetId="22" name="A">#REF!</definedName>
    <definedName localSheetId="8" name="AIU">#REF!</definedName>
    <definedName localSheetId="18" name="A">#REF!</definedName>
    <definedName localSheetId="14" name="OLE_LINK1_6">#REF!</definedName>
    <definedName localSheetId="40" name="RICARDO">#REF!</definedName>
    <definedName localSheetId="10" name="OLE_LINK2_6">#REF!</definedName>
    <definedName localSheetId="43" name="MACO">#REF!</definedName>
    <definedName localSheetId="28" name="A_impresión_IM">#REF!</definedName>
    <definedName localSheetId="2" name="MACO">#REF!</definedName>
    <definedName localSheetId="9" name="Extracción_IM">#REF!</definedName>
    <definedName localSheetId="7" name="MACO">#REF!</definedName>
    <definedName localSheetId="14" name="factor">#REF!</definedName>
    <definedName localSheetId="39" name="OLE_LINK2_6">#REF!</definedName>
    <definedName localSheetId="2" name="COSTODIRECTO">#REF!</definedName>
    <definedName localSheetId="32" name="Extracción_IM">#REF!</definedName>
    <definedName localSheetId="2" name="Extracción_IM">#REF!</definedName>
    <definedName localSheetId="39" name="Israel">#REF!</definedName>
    <definedName localSheetId="16" name="MACO">#REF!</definedName>
    <definedName localSheetId="9" name="Israel">#REF!</definedName>
    <definedName localSheetId="37" name="RICARDO">#REF!</definedName>
    <definedName localSheetId="19" name="factor">#REF!</definedName>
    <definedName localSheetId="11" name="OLE_LINK1_6">#REF!</definedName>
    <definedName localSheetId="7" name="Extracción_IM">#REF!</definedName>
    <definedName localSheetId="15" name="A_impresión_IM">#REF!</definedName>
    <definedName name="Buscar">#REF!</definedName>
    <definedName localSheetId="16" name="AIU">#REF!</definedName>
    <definedName localSheetId="9" name="Buscar">#REF!</definedName>
    <definedName localSheetId="35" name="TOTAL">#REF!</definedName>
    <definedName localSheetId="21" name="A">#REF!</definedName>
    <definedName localSheetId="3" name="COSTODIRECTO">#REF!</definedName>
    <definedName localSheetId="10" name="COSTODIRECTO">#REF!</definedName>
    <definedName localSheetId="27" name="Excel_BuiltIn_Print_Titles_2">#REF!</definedName>
    <definedName localSheetId="44" name="RICARDO">#REF!</definedName>
    <definedName localSheetId="44" name="Buscar">#REF!</definedName>
    <definedName localSheetId="51" name="OLE_LINK1_6">#REF!</definedName>
    <definedName name="MACO">#REF!</definedName>
    <definedName localSheetId="17" name="A">#REF!</definedName>
    <definedName localSheetId="9" name="AIU">#REF!</definedName>
    <definedName localSheetId="14" name="Base_datos_IM">#REF!</definedName>
    <definedName localSheetId="28" name="factor">#REF!</definedName>
    <definedName localSheetId="26" name="Criterios_IM">#REF!</definedName>
    <definedName localSheetId="21" name="Criterios_IM">#REF!</definedName>
    <definedName localSheetId="11" name="Excel_BuiltIn_Print_Titles_2">#REF!</definedName>
    <definedName localSheetId="41" name="AIU">#REF!</definedName>
    <definedName localSheetId="30" name="A">#REF!</definedName>
    <definedName localSheetId="19" name="Extracción_IM">#REF!</definedName>
    <definedName localSheetId="45" name="Excel_BuiltIn_Print_Titles_2">#REF!</definedName>
    <definedName localSheetId="22" name="Buscar">#REF!</definedName>
    <definedName localSheetId="5" name="OLE_LINK2_6">#REF!</definedName>
    <definedName localSheetId="40" name="OLE_LINK2_6">#REF!</definedName>
    <definedName localSheetId="28" name="OLE_LINK1_6">#REF!</definedName>
    <definedName localSheetId="11" name="Israel">#REF!</definedName>
    <definedName localSheetId="15" name="factor">#REF!</definedName>
    <definedName localSheetId="34" name="RICARDO">#REF!</definedName>
    <definedName localSheetId="27" name="OLE_LINK2_6">#REF!</definedName>
    <definedName localSheetId="31" name="Israel">#REF!</definedName>
    <definedName localSheetId="41" name="OLE_LINK2_6">#REF!</definedName>
    <definedName localSheetId="45" name="Base_datos_IM">#REF!</definedName>
    <definedName localSheetId="25" name="Buscar">#REF!</definedName>
    <definedName localSheetId="32" name="Criterios_IM">#REF!</definedName>
    <definedName localSheetId="32" name="OLE_LINK1_6">#REF!</definedName>
    <definedName localSheetId="8" name="Excel_BuiltIn_Print_Titles_2">#REF!</definedName>
    <definedName localSheetId="1" name="Excel_BuiltIn_Print_Titles_2">#REF!</definedName>
    <definedName localSheetId="14" name="Israel">#REF!</definedName>
    <definedName localSheetId="51" name="COSTODIRECTO">#REF!</definedName>
    <definedName localSheetId="42" name="Buscar">#REF!</definedName>
    <definedName localSheetId="37" name="A">#REF!</definedName>
    <definedName localSheetId="27" name="Extracción_IM">#REF!</definedName>
    <definedName localSheetId="10" name="Buscar">#REF!</definedName>
    <definedName localSheetId="30" name="Israel">#REF!</definedName>
    <definedName localSheetId="32" name="TOTAL">#REF!</definedName>
    <definedName localSheetId="41" name="MACO">#REF!</definedName>
    <definedName localSheetId="44" name="Israel">#REF!</definedName>
    <definedName localSheetId="20" name="A">#REF!</definedName>
    <definedName localSheetId="45" name="A_impresión_IM">#REF!</definedName>
    <definedName localSheetId="7" name="Excel_BuiltIn_Print_Titles_2">#REF!</definedName>
    <definedName localSheetId="19" name="A_impresión_IM">#REF!</definedName>
    <definedName localSheetId="16" name="Extracción_IM">#REF!</definedName>
    <definedName localSheetId="13" name="Excel_BuiltIn_Print_Titles_2">#REF!</definedName>
    <definedName localSheetId="51" name="Criterios_IM">#REF!</definedName>
    <definedName localSheetId="32" name="MACO">#REF!</definedName>
    <definedName localSheetId="10" name="MACO">#REF!</definedName>
    <definedName localSheetId="36" name="OLE_LINK2_6">#REF!</definedName>
    <definedName localSheetId="35" name="OLE_LINK2_6">#REF!</definedName>
    <definedName localSheetId="17" name="Excel_BuiltIn_Print_Titles_2">#REF!</definedName>
    <definedName localSheetId="28" name="COSTODIRECTO">#REF!</definedName>
    <definedName localSheetId="35" name="Israel">#REF!</definedName>
    <definedName localSheetId="42" name="factor">#REF!</definedName>
    <definedName localSheetId="38" name="Israel">#REF!</definedName>
    <definedName localSheetId="25" name="A">#REF!</definedName>
    <definedName localSheetId="8" name="factor">#REF!</definedName>
    <definedName localSheetId="42" name="RICARDO">#REF!</definedName>
    <definedName localSheetId="21" name="RICARDO">#REF!</definedName>
    <definedName localSheetId="40" name="AIU">#REF!</definedName>
    <definedName localSheetId="51" name="A_impresión_IM">#REF!</definedName>
    <definedName localSheetId="45" name="A">#REF!</definedName>
    <definedName localSheetId="12" name="COSTODIRECTO">#REF!</definedName>
    <definedName localSheetId="25" name="OLE_LINK1_6">#REF!</definedName>
    <definedName localSheetId="5" name="OLE_LINK1_6">#REF!</definedName>
    <definedName localSheetId="23" name="RICARDO">#REF!</definedName>
    <definedName localSheetId="18" name="Base_datos_IM">#REF!</definedName>
    <definedName localSheetId="21" name="Israel">#REF!</definedName>
    <definedName localSheetId="4" name="A_impresión_IM">#REF!</definedName>
    <definedName localSheetId="28" name="Criterios_IM">#REF!</definedName>
    <definedName localSheetId="29" name="A_impresión_IM">#REF!</definedName>
    <definedName localSheetId="4" name="Excel_BuiltIn_Print_Titles_2">#REF!</definedName>
    <definedName localSheetId="18" name="MACO">#REF!</definedName>
    <definedName name="AIU">#REF!</definedName>
    <definedName localSheetId="38" name="A">#REF!</definedName>
    <definedName localSheetId="21" name="Extracción_IM">#REF!</definedName>
    <definedName localSheetId="25" name="MACO">#REF!</definedName>
    <definedName localSheetId="30" name="Buscar">#REF!</definedName>
    <definedName localSheetId="2" name="OLE_LINK2_6">#REF!</definedName>
    <definedName localSheetId="13" name="Base_datos_IM">#REF!</definedName>
    <definedName localSheetId="11" name="A_impresión_IM">#REF!</definedName>
    <definedName localSheetId="27" name="factor">#REF!</definedName>
    <definedName localSheetId="45" name="Criterios_IM">#REF!</definedName>
    <definedName localSheetId="27" name="Buscar">#REF!</definedName>
    <definedName localSheetId="16" name="Excel_BuiltIn_Print_Titles_2">#REF!</definedName>
    <definedName localSheetId="9" name="OLE_LINK2_6">#REF!</definedName>
    <definedName localSheetId="17" name="COSTODIRECTO">#REF!</definedName>
    <definedName localSheetId="29" name="COSTODIRECTO">#REF!</definedName>
    <definedName localSheetId="3" name="Excel_BuiltIn_Print_Titles_2">#REF!</definedName>
    <definedName localSheetId="39" name="COSTODIRECTO">#REF!</definedName>
    <definedName localSheetId="33" name="OLE_LINK1_6">#REF!</definedName>
    <definedName localSheetId="37" name="A_impresión_IM">#REF!</definedName>
    <definedName localSheetId="20" name="MACO">#REF!</definedName>
    <definedName localSheetId="17" name="Base_datos_IM">#REF!</definedName>
    <definedName localSheetId="34" name="COSTODIRECTO">#REF!</definedName>
    <definedName localSheetId="16" name="Criterios_IM">#REF!</definedName>
    <definedName localSheetId="3" name="Extracción_IM">#REF!</definedName>
    <definedName localSheetId="11" name="COSTODIRECTO">#REF!</definedName>
    <definedName localSheetId="11" name="Extracción_IM">#REF!</definedName>
    <definedName localSheetId="18" name="OLE_LINK2_6">#REF!</definedName>
    <definedName localSheetId="32" name="RICARDO">#REF!</definedName>
    <definedName localSheetId="4" name="Extracción_IM">#REF!</definedName>
    <definedName localSheetId="3" name="MACO">#REF!</definedName>
    <definedName localSheetId="9" name="MACO">#REF!</definedName>
    <definedName localSheetId="15" name="COSTODIRECTO">#REF!</definedName>
    <definedName localSheetId="41" name="Excel_BuiltIn_Print_Titles_2">#REF!</definedName>
    <definedName localSheetId="15" name="Israel">#REF!</definedName>
    <definedName localSheetId="23" name="OLE_LINK2_6">#REF!</definedName>
    <definedName localSheetId="23" name="OLE_LINK1_6">#REF!</definedName>
    <definedName localSheetId="36" name="Extracción_IM">#REF!</definedName>
    <definedName localSheetId="6" name="AIU">#REF!</definedName>
    <definedName localSheetId="43" name="Israel">#REF!</definedName>
    <definedName localSheetId="9" name="TOTAL">#REF!</definedName>
    <definedName localSheetId="35" name="Criterios_IM">#REF!</definedName>
    <definedName localSheetId="43" name="TOTAL">#REF!</definedName>
    <definedName localSheetId="28" name="OLE_LINK2_6">#REF!</definedName>
    <definedName localSheetId="30" name="Extracción_IM">#REF!</definedName>
  </definedNames>
  <calcPr/>
  <extLst>
    <ext uri="GoogleSheetsCustomDataVersion2">
      <go:sheetsCustomData xmlns:go="http://customooxmlschemas.google.com/" r:id="rId59" roundtripDataChecksum="brJG38FxMt0c2um1yuK5Xs0WVmPTL3OlDvVykaRxHwc="/>
    </ext>
  </extLst>
</workbook>
</file>

<file path=xl/sharedStrings.xml><?xml version="1.0" encoding="utf-8"?>
<sst xmlns="http://schemas.openxmlformats.org/spreadsheetml/2006/main" count="3757" uniqueCount="425">
  <si>
    <t>CAJA DE LA VIVIENDA POPULAR</t>
  </si>
  <si>
    <t>DIRECCIÓN DE URBANIZACIONES Y TITULACIÓN</t>
  </si>
  <si>
    <t>PROYECTO ARBOLEDA SANTA TERESITA</t>
  </si>
  <si>
    <t>n°</t>
  </si>
  <si>
    <t>CLASE</t>
  </si>
  <si>
    <t>ÍTEM</t>
  </si>
  <si>
    <t xml:space="preserve">DESCRIPCIÓN </t>
  </si>
  <si>
    <t>UNIDAD</t>
  </si>
  <si>
    <t>CANTIDAD</t>
  </si>
  <si>
    <t>VR. UNT</t>
  </si>
  <si>
    <t>VR. PARCIAL</t>
  </si>
  <si>
    <t>CTO-069-22</t>
  </si>
  <si>
    <t>TERMINACIÓN APARTAMENTOS</t>
  </si>
  <si>
    <t>APARATOS SANITARIOS</t>
  </si>
  <si>
    <t>RED ACUEDUCTO</t>
  </si>
  <si>
    <t>RED SANITARIA</t>
  </si>
  <si>
    <t>RED DE GAS</t>
  </si>
  <si>
    <t>TERMINACION ZONAS COMUNES</t>
  </si>
  <si>
    <t>RED ELÉCTRICA VOZ Y DATOS</t>
  </si>
  <si>
    <t>TERMINACIÓN APARTANMENTOS</t>
  </si>
  <si>
    <t>OBRAS DE CARPINTERÍA DE MADERA Y METÁLICA</t>
  </si>
  <si>
    <t>UN</t>
  </si>
  <si>
    <t>M2</t>
  </si>
  <si>
    <t>ML</t>
  </si>
  <si>
    <t>OBRA GRIS Y ACABADOS</t>
  </si>
  <si>
    <t>ESCARIFICACIÓN CONCRETO HASTA 5 CM</t>
  </si>
  <si>
    <t>PUENTE DE ADHERENCIA PARA SOLDAR CONCRETOS FRESCOS CON ENDURECIDOS</t>
  </si>
  <si>
    <t>SUMINISTRO E INSTALACIÓN DE SIKADUR 32 O SIMILIAR EN PUENTE DE ADHERENCIA</t>
  </si>
  <si>
    <t>SUMINITRO INSTALACIÓN DE MORTERO PARA LOSA  , CON UN ESPESOR VARIABLE DE HASTA 0.5CM</t>
  </si>
  <si>
    <t>SUMINITRO INSTALACIÓN DE MORTERO  PARA LOSA , CON UN ESPESOR VARIABLE DE HASTA 0.5CM</t>
  </si>
  <si>
    <t>CONCRETO DE 3000 PSI</t>
  </si>
  <si>
    <t>concreto de 3000 psi</t>
  </si>
  <si>
    <t>m3</t>
  </si>
  <si>
    <t>RECONFORMACIÓN TALUD</t>
  </si>
  <si>
    <t>EXCAIÓN MANUAL</t>
  </si>
  <si>
    <t>EXCAVACIÓN MANUAL</t>
  </si>
  <si>
    <t>RED CONTRA INCENDIOS</t>
  </si>
  <si>
    <t xml:space="preserve">TRANSPORTE Y DISPOSICIÓN FINAL  </t>
  </si>
  <si>
    <t>TRANSPORTE Y DISPOSICIÓN FINAL</t>
  </si>
  <si>
    <t>M3</t>
  </si>
  <si>
    <t>SUBTOTAL COSTOS DIRECTOS</t>
  </si>
  <si>
    <t>ADMINISTRACIÓN</t>
  </si>
  <si>
    <t>IMPREVISTOS</t>
  </si>
  <si>
    <t>UTILIDAD</t>
  </si>
  <si>
    <t xml:space="preserve">IVA (19%) </t>
  </si>
  <si>
    <t>SUB TOTAL COSTOS INDIRECTOS</t>
  </si>
  <si>
    <t>COSTO TOTAL</t>
  </si>
  <si>
    <t>Elaboró</t>
  </si>
  <si>
    <t>Firma</t>
  </si>
  <si>
    <t>Revisó</t>
  </si>
  <si>
    <t>Aprobó</t>
  </si>
  <si>
    <t>NOMBRE</t>
  </si>
  <si>
    <t>Evelyn Donoso</t>
  </si>
  <si>
    <t>Mario Augusto Pérez Rodríguez.</t>
  </si>
  <si>
    <t>Durley Milena Quintero</t>
  </si>
  <si>
    <t>CARGO</t>
  </si>
  <si>
    <t>Contratista DUT</t>
  </si>
  <si>
    <t>Director Técnico de Urbanizaciones y Titulación</t>
  </si>
  <si>
    <t>FORMATO ANÁLISIS DE PRECIOS UNITARIOS</t>
  </si>
  <si>
    <t>ÍTEM:</t>
  </si>
  <si>
    <r>
      <rPr>
        <rFont val="Arial Narrow"/>
        <b/>
        <color theme="1"/>
        <sz val="9.0"/>
      </rPr>
      <t xml:space="preserve">DESMONTE Y/O INSTALACIÓN </t>
    </r>
    <r>
      <rPr>
        <rFont val="Arial Narrow"/>
        <color theme="1"/>
        <sz val="9.0"/>
      </rPr>
      <t xml:space="preserve"> (arreglo filtración, pega, sellado, emboquillado, siliconado de  sanitario o lavamanos o lavadero;  (incluye materiales: mortero, silicona, soportes, chazos, y boquilla)</t>
    </r>
  </si>
  <si>
    <t>Desc:</t>
  </si>
  <si>
    <t>I.</t>
  </si>
  <si>
    <t>EQUIPO</t>
  </si>
  <si>
    <t>COD</t>
  </si>
  <si>
    <t>DESCRIPCIÓN</t>
  </si>
  <si>
    <t>UND</t>
  </si>
  <si>
    <t>V.UNIT</t>
  </si>
  <si>
    <t>CANT</t>
  </si>
  <si>
    <t>OBSERVACIÓN</t>
  </si>
  <si>
    <t>V.TOTAL</t>
  </si>
  <si>
    <t>HERRAMIENTA MENOR</t>
  </si>
  <si>
    <t>%</t>
  </si>
  <si>
    <t>SUBTOTAL</t>
  </si>
  <si>
    <t>II.</t>
  </si>
  <si>
    <t>MATERIALES</t>
  </si>
  <si>
    <t>CVP</t>
  </si>
  <si>
    <t>FE013</t>
  </si>
  <si>
    <t xml:space="preserve">SILICONA BLANCA ANTIHONGOS BAÑOS </t>
  </si>
  <si>
    <t>TUBO</t>
  </si>
  <si>
    <t>CP015</t>
  </si>
  <si>
    <t xml:space="preserve">CEMENTO BLANCO </t>
  </si>
  <si>
    <t>KG</t>
  </si>
  <si>
    <t>FE009</t>
  </si>
  <si>
    <t>CINTA DE TEFLÓN 1/2" x 10m</t>
  </si>
  <si>
    <t>ROLLO</t>
  </si>
  <si>
    <t>III.</t>
  </si>
  <si>
    <t>TRANSPORTE</t>
  </si>
  <si>
    <t>IV.</t>
  </si>
  <si>
    <t>MANO DE OBRA</t>
  </si>
  <si>
    <t>H/C</t>
  </si>
  <si>
    <t>RENDIMIENTO</t>
  </si>
  <si>
    <t>MO044</t>
  </si>
  <si>
    <t>CUADRILLA DE OBRA - OFICIAL + AYUDANTE</t>
  </si>
  <si>
    <t>JR</t>
  </si>
  <si>
    <t>FACTOR PRESTACIONAL</t>
  </si>
  <si>
    <t>TOTAL UNITARIO</t>
  </si>
  <si>
    <t>OBSERVACIONES:</t>
  </si>
  <si>
    <t>SUMINISTRO E INSTALACIÓN REGADERA DUCHA (Regadera ducha de 8" ref: Artesa (grival) incluye materiales cinta teflon y silicona</t>
  </si>
  <si>
    <t>REGADERA DUCHA ref: Artesa (Grival) o similar</t>
  </si>
  <si>
    <t xml:space="preserve">VALOR DEL PRUDUCTO </t>
  </si>
  <si>
    <t>CONSTRU VIRTUAL</t>
  </si>
  <si>
    <t>CORONA</t>
  </si>
  <si>
    <t xml:space="preserve">HOMECENTER </t>
  </si>
  <si>
    <t xml:space="preserve">SUMINISTRO E INSTALACIÓN VÁLVULA DE LLENADO SANITARIO Válvula de llenado para sanitario ref: Acuacer 2 Piezas (Grival) (incluye materiales: empaques, cinta teflón, silicona) 						</t>
  </si>
  <si>
    <t xml:space="preserve">VALVULA  LLENADO  PLUS GRIVAL </t>
  </si>
  <si>
    <t>TIENDACOVAL</t>
  </si>
  <si>
    <t>GRIVAL</t>
  </si>
  <si>
    <t>VÁLVULA DE LLENADO ref: Acuacer 2 Piezas (Grival) o similar</t>
  </si>
  <si>
    <t>FERREDAKOTA</t>
  </si>
  <si>
    <t xml:space="preserve">SUMINISTRO E INSTALACIÓN GRIFERÍA LAVAPLATOS Grifería lavaplatos 8" ref: Piscis (Grival) (incluye materiales: cinta teflón, silicona, acople plástico Griflex) 						</t>
  </si>
  <si>
    <t>AP016</t>
  </si>
  <si>
    <t>LAVAPLATOS 8" ref: Piscis o LAVAMANOS 4" ref Artesa (Grival) o similar</t>
  </si>
  <si>
    <t>AP019</t>
  </si>
  <si>
    <t>ACOPLE PLÁSTICO</t>
  </si>
  <si>
    <t xml:space="preserve">SUMINISTRO E INSTALACIÓN SANITARIO Sanitario ref: Acuacer 2 Piezas (Corona) (incluye materiales: mortero, silicona, boquilla, cinta teflón, silicona, acople plástico Griflex) 						</t>
  </si>
  <si>
    <t>AP011</t>
  </si>
  <si>
    <t>SANITARIO 2 PIEZAS ref: Acuacer (Corona) o similar</t>
  </si>
  <si>
    <t xml:space="preserve">SUMINISTRO E INSTALACIÓN LAVAMANOS Lavamanos línea económica ref: Milano Blanco (Corona) (incluye materiales: mortero, silicona, soportes, chazos, acople plástico Griflex)						</t>
  </si>
  <si>
    <t>AP013</t>
  </si>
  <si>
    <t>LAVAMANOS ref: Milano (Corona) o similar</t>
  </si>
  <si>
    <t xml:space="preserve"> REPARACIÓN GRIFERÍAS (lavaplatos y lavamanos) Revisión, desmonte y/o instalación, ajuste, arreglo griferías ; (incluye materiales: empaques, cinta teflón, sellante, niples)                                                </t>
  </si>
  <si>
    <t>VÁSTAGO GRIFERÍA CIERRE RÁPIDO corto</t>
  </si>
  <si>
    <t>HOMECENTER</t>
  </si>
  <si>
    <t>PAMO</t>
  </si>
  <si>
    <t xml:space="preserve">SUMINISTRO E INSTALACION ACOPLE PLASTICO Revisión, desmonte y/o instalación, ajuste, arreglo fuga acoples; (incluye materiales: griflex, cinta teflón, silicona, escudos)						</t>
  </si>
  <si>
    <t xml:space="preserve"> REPARACIÓN GRIFERÍA DUCHA Desmonte y/o instalación, cambio empaques, vástago; (incluye materiales: cinta teflón)						</t>
  </si>
  <si>
    <t>VÁSTAGO GRIFERÍA CIERRE RÁPIDO largo</t>
  </si>
  <si>
    <t>EASY</t>
  </si>
  <si>
    <t>DOITCENTER</t>
  </si>
  <si>
    <t xml:space="preserve">SUMINISTRO E INSTALACION LLAVE TERMINAL PLÁSTICA 1/2" (lavadero o lavadora) Revisión, desmonte y/o instalación, ajuste, arreglo llave terminal plástica jardín 1/2 pulgada; (incluye materiales: empaques, cinta teflón, sellante, niples)						</t>
  </si>
  <si>
    <t>LLAVE TERMINAL PLÁSTICA 1/2"</t>
  </si>
  <si>
    <t xml:space="preserve">VALOR DEL PRODUCTO </t>
  </si>
  <si>
    <t>X7</t>
  </si>
  <si>
    <t>HOME</t>
  </si>
  <si>
    <t xml:space="preserve">REPARACIÓN FUGA EN CAJA MEDIDOR EAAB (sin desmonte de cajilla) Revisión, ajuste y arreglo fuga en caja de contador de acueducto; (incluye materiales: cinta teflón, limpiador y soldadura PVC, niples)						</t>
  </si>
  <si>
    <t>DURMAN</t>
  </si>
  <si>
    <t>TUBERÍA 3/4" PVC-P</t>
  </si>
  <si>
    <t>TUBERÍA 1" PVC-P</t>
  </si>
  <si>
    <t>UNIÓN SENCILLA 3/4" PVC-P</t>
  </si>
  <si>
    <t>HOMCENTER</t>
  </si>
  <si>
    <t>HOMENCENTER</t>
  </si>
  <si>
    <t>FFSOLUCION</t>
  </si>
  <si>
    <t>FALABELLA.COM</t>
  </si>
  <si>
    <t>UNIÓN SENCILLA 1" PVC-P</t>
  </si>
  <si>
    <t>BL002</t>
  </si>
  <si>
    <t>LADRILLO 12x6x24</t>
  </si>
  <si>
    <t>SUB-MOR002</t>
  </si>
  <si>
    <t>MORTERO 1:3 (HECHO EN OBRA) CON ARENA DE RIO</t>
  </si>
  <si>
    <t>FE027</t>
  </si>
  <si>
    <t>LIMPIADOR PVC 1/8 GAL</t>
  </si>
  <si>
    <t>FCO</t>
  </si>
  <si>
    <t>FE024</t>
  </si>
  <si>
    <t>SOLDADURA PVC 1/8 GAL</t>
  </si>
  <si>
    <t xml:space="preserve">REPARACIÓN FUGA EN CAJA MEDIDOR EAAB (con desmonte de cajilla) Revisión, ajuste y arreglo fuga en caja de contador de acueducto; (incluye materiales: cinta teflón, limpiador y soldadura PVC, niples)						</t>
  </si>
  <si>
    <t>BUJE DE 1" A 3/4" PVC-P</t>
  </si>
  <si>
    <t>TEE DE 1" PVC-P</t>
  </si>
  <si>
    <t>PRONIN</t>
  </si>
  <si>
    <t>INVERSIONES PROIN</t>
  </si>
  <si>
    <t>BUJE DE 3/4" A 1/2" PVC-P</t>
  </si>
  <si>
    <t xml:space="preserve">ARREGLO TUBERÍA PVC-P DE 2-1/2" Revisión, arreglo fuga redes matrices acueducto; (incluye excavacion y/o demolicion, materiales y accesorios)						</t>
  </si>
  <si>
    <t>HE042</t>
  </si>
  <si>
    <t>MARTILLO ROMPEDOR ELECTRICO</t>
  </si>
  <si>
    <t>DIA</t>
  </si>
  <si>
    <t>TUBERÍA 2,5" PVC-P</t>
  </si>
  <si>
    <t>UNIÓN SENCILLA 2,5" PVC-P</t>
  </si>
  <si>
    <t>TEE 2,5" PVC-P</t>
  </si>
  <si>
    <t>PAVCO</t>
  </si>
  <si>
    <t>GERFAR</t>
  </si>
  <si>
    <t>GESFAR</t>
  </si>
  <si>
    <t>BUJE 2,5"x 2" PVC-P</t>
  </si>
  <si>
    <t>CP014</t>
  </si>
  <si>
    <t>CEMENTO GRIS</t>
  </si>
  <si>
    <t>AG005</t>
  </si>
  <si>
    <t>MIXTO (incluye transporte)</t>
  </si>
  <si>
    <t xml:space="preserve">ARREGLO TUBERÍA PVC-P DE 3" Revisión, arreglo fuga redes matrices acueducto; (incluye excavacion y/o demolicion, materiales y accesorios)						</t>
  </si>
  <si>
    <t>TUBERÍA 3" PVC-P</t>
  </si>
  <si>
    <t>UNIÓN SENCILLA 3" PVC-P</t>
  </si>
  <si>
    <t>TEE 3" PVC-P</t>
  </si>
  <si>
    <t>BUJE 3" x 2,5" PVC-P</t>
  </si>
  <si>
    <t>GESFOR</t>
  </si>
  <si>
    <t>GERFOR</t>
  </si>
  <si>
    <t xml:space="preserve">ARREGLO TUBERÍA PVC-P DE 4" Revisión, arreglo fuga redes matrices acueducto; (incluye excavacion y/o demolicion, materiales y accesorios)						</t>
  </si>
  <si>
    <t>TUBERÍA 4" PVC-P</t>
  </si>
  <si>
    <t>VALOR DEL PRODUCTO</t>
  </si>
  <si>
    <t>UNIÓN SENCILLA 4" PVC-P</t>
  </si>
  <si>
    <t>TEE 4" PVC-P</t>
  </si>
  <si>
    <t>BUJE 4" x 3" PVC-P</t>
  </si>
  <si>
    <t>DURMEN</t>
  </si>
  <si>
    <t>PAVACO</t>
  </si>
  <si>
    <t xml:space="preserve"> REPARACIÓN Y/O SUMINISTRO E INSTALACIÓN TUBERÍAS ACUEDUCTO Sondeo destape, reparación y/o instalación de tubería PVCP 1/2" agua fría y caliente; (incluye materiales: tubería PVCP, limpiador, soldadura, accesorios)						</t>
  </si>
  <si>
    <t>RE015</t>
  </si>
  <si>
    <t>TUBERÍA PVC-P 1/2"</t>
  </si>
  <si>
    <t xml:space="preserve">SUMINISTRO E INSTALACIÓN SIFÓN Y DESAGÜES SANITARIOS Destape, reparación y/o cambio de puntos de desagüe y/o sifón sanitario, en tubería PVC sanitaria de 2" y 4"; (incluye materiales: tubería PVCS, sifón, niples, accesorios, limpiador, pegante, sondeo) 						</t>
  </si>
  <si>
    <t>AP018</t>
  </si>
  <si>
    <t>SIFON TIPO BOTTELA O P (para lavamanos o lavaplatos)</t>
  </si>
  <si>
    <t>RE051</t>
  </si>
  <si>
    <t>TUBERÍA PVC-S  2"</t>
  </si>
  <si>
    <t xml:space="preserve"> REPARACIÓN Y/O SUMINISTRO E INSTALACIÓN TUBERÍAS SANITARIAS Sondeo destape, reparación y/o instalación de tubería PVCS 2" y 4"; (incluye materiales: tubería PVCS, limpiador, soldadura, accesorios)						</t>
  </si>
  <si>
    <t>RE056</t>
  </si>
  <si>
    <t xml:space="preserve">ACCESORIOS PVC-S 2" O 4" </t>
  </si>
  <si>
    <t>RE051
RE053</t>
  </si>
  <si>
    <t>TUBERÍA PVC-S  2" o 4"</t>
  </si>
  <si>
    <t xml:space="preserve">LIMPIEZA CAJAS DE INSPECCIÓN Limpieza caja de inspección de hasta 1,5m x 1,5m; (incluye cargue de escombros y/o sedimentos y/o desechos)						</t>
  </si>
  <si>
    <t>HE012</t>
  </si>
  <si>
    <t>MOTOBOMBA SUMERGIBLE Ø 2" O 3"</t>
  </si>
  <si>
    <t xml:space="preserve">ARREGLOS FUGAS DE GAS Detección y arreglo de fugas en redes internas y gasodomésticos; (incluye materiales: soportes, abrazaderas, gastop, cinta metálica)						</t>
  </si>
  <si>
    <t>CINTA PARA DUCTOS 48mmx25m</t>
  </si>
  <si>
    <t>MGN21</t>
  </si>
  <si>
    <t>ABRAZADERA PLASTICA DE 3/4" PARA INSTALACION DE GAS</t>
  </si>
  <si>
    <t>MGN05</t>
  </si>
  <si>
    <t>GASTOP FUERZA ALTA</t>
  </si>
  <si>
    <t>ELETROMANFERO</t>
  </si>
  <si>
    <t xml:space="preserve"> MANTENIMIENTO GASODOMÉSTICOS Revisión y arreglo de gasodomésticos; (incluye materiales: perillas, niple terminal, soportes, abrazaderas, gastop)						</t>
  </si>
  <si>
    <t>PERILLA PLÁSTICA CUBIERTA GAS</t>
  </si>
  <si>
    <t>MGN18</t>
  </si>
  <si>
    <t>UNION O RACOR PARA PEALPE 1/2"</t>
  </si>
  <si>
    <t>SURTIREPUESTOS</t>
  </si>
  <si>
    <t>HACEB</t>
  </si>
  <si>
    <t>SUMINISTRO E INSTALACIÓN REGISTROS PARA GAS 1/2"</t>
  </si>
  <si>
    <t>Suministro e instalación registro válvula bola manija mariposa para gas 1/2"</t>
  </si>
  <si>
    <t>MGN04</t>
  </si>
  <si>
    <t>VÁLVULA BOLA GAS NATURAL 1/2"</t>
  </si>
  <si>
    <t xml:space="preserve">SUMINISTRO  E INSTALACIÓN CALENTADOR DE PASO A GAS Suministro e instalación calentador de agua ref: Haceb de paso a gas natural tiro natural blanco 7lt - (incluye materiales: soportes, abrazaderas, gastop, cinta metálica, acoples)						</t>
  </si>
  <si>
    <t>CALENTADOR 7LT A GAS TIRO NATURAL HACEB</t>
  </si>
  <si>
    <t>MGN02</t>
  </si>
  <si>
    <t>TUBO GALVANIZADO Ø1/2" (e=2,5mm) PARA GAS NATURAL</t>
  </si>
  <si>
    <t>ALKOSTO</t>
  </si>
  <si>
    <t>MGN12</t>
  </si>
  <si>
    <t>ELEVADOR PARA GAS Ø1/2"</t>
  </si>
  <si>
    <t>KTRONIX</t>
  </si>
  <si>
    <t>SUMINISTRO  E INSTALACIÓN ACOPLE METÁLICO PARA GAS 1/2"</t>
  </si>
  <si>
    <t>Suministro e instalación Acople metálico para gas 1/2"</t>
  </si>
  <si>
    <t xml:space="preserve"> CAMBIO APARATOS ELÉCTRICOS
(interruptor sencillo o tomacorriente doble polo a tierra o roseta) Revisión y reparación y/o cambio aparatos eléctricos; (incluye materiales: aparatos eléctricos, alambre de cobre, sondeo tuberías, revisión circuito)						</t>
  </si>
  <si>
    <t>IE001</t>
  </si>
  <si>
    <t>APARATOS ELÉCTRICOS 
(interruptor sencillo o tomacorriente doble polo a tierra o roseta)</t>
  </si>
  <si>
    <t>IE007</t>
  </si>
  <si>
    <t>ALAMBRE COBRE THW 14 AWG</t>
  </si>
  <si>
    <t>FE225</t>
  </si>
  <si>
    <t>CINTA AISLANTE 15m x 18mm</t>
  </si>
  <si>
    <t xml:space="preserve">SUMINISTRO E INSTALACIÓN BREAKER ELÉCTRICO 20A Revisión y cambio breaker eléctrico 1 polo 20Amp ; (incluye materiales: sondeo tuberías, revisión circuitos y automático)					</t>
  </si>
  <si>
    <t>IE013</t>
  </si>
  <si>
    <t>BREAKER ELÉCTRICO 20A</t>
  </si>
  <si>
    <t>SUMINISTRO E INSTALACIÓN LÁMPARAS DE EMERGENCIA ZONAS COMUNES</t>
  </si>
  <si>
    <t>LÁMPARA LED DE EMERGENCIA TIPO MICKEY 2.4W</t>
  </si>
  <si>
    <t xml:space="preserve">INTERNACIONAÑL DE  ELEC </t>
  </si>
  <si>
    <t xml:space="preserve">CLASF LAMAPARA </t>
  </si>
  <si>
    <t>SUMINISTRO E INSTALACIÓN LÁMPARA TORTUGA 12W ZONAS COMUNES</t>
  </si>
  <si>
    <t>LÁMPARA LED TIPO TORTUGA 12W</t>
  </si>
  <si>
    <t>EIMPSA</t>
  </si>
  <si>
    <t>ILUMAX</t>
  </si>
  <si>
    <t xml:space="preserve"> REPARACIÓN ARREGLO GABINETES ENERGÍA ZONAS COMUNES  Revisión, ajuste, arreglos y demarcación gabinetes energia Torres; (incluye materiales, enderezado marquetería, cerradura y pintura)						</t>
  </si>
  <si>
    <t>CERRADURA GABINETE</t>
  </si>
  <si>
    <t>CINTA DE ENMASCARAR 1"</t>
  </si>
  <si>
    <t>T ARQUITECTO</t>
  </si>
  <si>
    <t>INTERNACIONAL ELEC</t>
  </si>
  <si>
    <t>PRODUC CABOS</t>
  </si>
  <si>
    <t>PI005</t>
  </si>
  <si>
    <t>PINTURA DE ESMALTE PINTULUX O SIMILAR</t>
  </si>
  <si>
    <t>GL</t>
  </si>
  <si>
    <t>RL</t>
  </si>
  <si>
    <t>ALEXPRESS</t>
  </si>
  <si>
    <t xml:space="preserve">DISTRIDUCIONES </t>
  </si>
  <si>
    <t xml:space="preserve"> AJUSTE Y/O ARREGLO PUERTAS MADERA Revisión, ajuste y arreglos puertas de madera; (incluye materiales: herrajes, cantoneras, bisagras , tapa luces)					</t>
  </si>
  <si>
    <t>BISAGRA COBRE NUDO CABEZA PLANA 3"</t>
  </si>
  <si>
    <t>FE007</t>
  </si>
  <si>
    <t>TAPA LUZ CEDRO 4 x 1CM 2,5M</t>
  </si>
  <si>
    <t xml:space="preserve">SUMINISTRO E INSTALACIÓN CHAPA PUERTAS MADERA O ALUMINIO 
(balcón, baño y alcobas) Suministro e instalación cerradura Alcoba satinada						</t>
  </si>
  <si>
    <t>CR005</t>
  </si>
  <si>
    <t>CERRADURA ALCOBA SATINADA</t>
  </si>
  <si>
    <t>SUMINISTRO E INSTALACIÓN PUERTA MADERA (baño y alcobas)</t>
  </si>
  <si>
    <t>Suministro e instalación puerta en madera Puerta de interior con caras en aglomerado color cedro y laterales en acabado de madera natural</t>
  </si>
  <si>
    <t>MA042</t>
  </si>
  <si>
    <t>PUERTA EN MADERA ENTAMBORADA 70CMS X 200 CM TIPO INTERDOORS LÍNEA CASTAÑO TOLEDO</t>
  </si>
  <si>
    <t>MA045</t>
  </si>
  <si>
    <t>MARCO PUERTA 10x3CMx2,10 CABEZAL 0,60-0,70-0,80-0,90 (CEDRO)</t>
  </si>
  <si>
    <t xml:space="preserve">REPARACIÓN VENTANAS Y PUERTAS ALUMINIO Revisión, ajuste y arreglos ventanera; (incluye materiales: silicona, en chazado, enderezado marquetería, rencauchutado o empaquetado)						</t>
  </si>
  <si>
    <t>HERRAJES VENTANERA ALUMINIO CIERRE MEDIALUNA</t>
  </si>
  <si>
    <t>FE102</t>
  </si>
  <si>
    <t>SILICONA VIDRIOS Y ALUMINIO 280 ML</t>
  </si>
  <si>
    <t>EMPAQUE</t>
  </si>
  <si>
    <t xml:space="preserve">MERCADO LIBRE </t>
  </si>
  <si>
    <t xml:space="preserve">REPARACIÓN MUEBLE BAJO DE COCINA Revisión, ajuste y arreglos mueble de cocina; (incluye materiales: chazos, soportes, refuerzo)						</t>
  </si>
  <si>
    <t>SOPORTE ENTREPAÑO PLÁSTICO</t>
  </si>
  <si>
    <t>MA068</t>
  </si>
  <si>
    <t xml:space="preserve">REFUERZO LISTON MADERA </t>
  </si>
  <si>
    <t>ITALUMINIO</t>
  </si>
  <si>
    <t>MADECENTRO</t>
  </si>
  <si>
    <t>VIAACCESORIOS</t>
  </si>
  <si>
    <t>SUMINISTRO E INSTALACIÓN BISAGRAS MUEBLE DE COCINA bisagra  Parche Recta 26mm</t>
  </si>
  <si>
    <t>BISAGRA DE PARCHE 26MM</t>
  </si>
  <si>
    <t>ALPHA</t>
  </si>
  <si>
    <t xml:space="preserve">SUMINISTRO E INSTALACIÓN DE PUERTAS METÁLICAS ACCESO CUBIERTA Suministro e instalación de compuertas metálicas en lámina cold rolled calibre 18, (Incluye instalación, anticorrosivo y pintura)						</t>
  </si>
  <si>
    <t>FE178</t>
  </si>
  <si>
    <t>LAMINA COLD ROLLED 1 x 2 CAL.18</t>
  </si>
  <si>
    <t>FE201</t>
  </si>
  <si>
    <t>ANGULO 2" x 1/8" (L=6M)</t>
  </si>
  <si>
    <t>BISAGRA NUDO CABEZA PLANA 3"</t>
  </si>
  <si>
    <t>FE228</t>
  </si>
  <si>
    <t>SOLDADURA 70/18 x 1/8</t>
  </si>
  <si>
    <t>FE220</t>
  </si>
  <si>
    <t>PINTURA ANTICORROSIVA NEGRA</t>
  </si>
  <si>
    <t>FE036</t>
  </si>
  <si>
    <t>THINNER</t>
  </si>
  <si>
    <t>PASADOR ACERO</t>
  </si>
  <si>
    <t>MO026</t>
  </si>
  <si>
    <t>OFICIAL METALICAS CON PRESTACIONES</t>
  </si>
  <si>
    <t>MO025</t>
  </si>
  <si>
    <t>AYUDANTE METALICAS CON PRESTACIONES</t>
  </si>
  <si>
    <t xml:space="preserve">REGATA Y REPARACIÓN ELEMENTOS DE CONCRETO ( Regata en elementos de concreto, incluye: limpieza y reparación con Mortero de reparación estructural (SikaTop-122 o similar) y cargue de escombros)					</t>
  </si>
  <si>
    <t>FE159</t>
  </si>
  <si>
    <t>MORTERO REPARACIÓN ESTRUCTURAL 30Kg (SikaTop-122)</t>
  </si>
  <si>
    <t xml:space="preserve">ARREGLO HUMEDADES INTERNAS (hasta 0,60m)( Resane, curado y limpieza trazas de humedad sobre placa de entrepiso y muros; (incluye materiales: impermur de Sika y Sika wall o similares)						</t>
  </si>
  <si>
    <t>FE080</t>
  </si>
  <si>
    <t xml:space="preserve">SIKA 1 (CUÑETE DE 20 KG) RTO=0.5KG/M2 </t>
  </si>
  <si>
    <t>SUB-MOR003</t>
  </si>
  <si>
    <t>MORTERO 1:3 IMPERMEABILIZADO (HECHO EN OBRA)</t>
  </si>
  <si>
    <t xml:space="preserve">ARREGLO HUMEDADES CUBIERTA (Resane, curado y limpieza de humedad sobre placa de cubierta; (incluye materiales: manto fiberglass, impermur de Sika y Sika wall o similares)						</t>
  </si>
  <si>
    <t>FE028</t>
  </si>
  <si>
    <t>MANTO FIBERGLASS 400 x 10M</t>
  </si>
  <si>
    <t>PINTURA BITUMINOSA TEXSALUM 0,8 KG</t>
  </si>
  <si>
    <t>EMULSIÓN ASFÁLTICA x 5GL</t>
  </si>
  <si>
    <t>LOENCUENTRAS</t>
  </si>
  <si>
    <t xml:space="preserve">TIENDA </t>
  </si>
  <si>
    <t xml:space="preserve">SUMINISTRO E INSTALACIÓN ENCHAPES PISOS Y PARED (Cambio de enchape tipo 20,5*20,5 blanco línea de primera; (incluye materiales: enchape, pegante y boquilla, demolición y cargue)						</t>
  </si>
  <si>
    <t>EN017</t>
  </si>
  <si>
    <t>ENCHAPE BLANCO 20,5 x 20,5</t>
  </si>
  <si>
    <t>FE014</t>
  </si>
  <si>
    <t>PEGANTE CERAMICO GRIS 25KG</t>
  </si>
  <si>
    <t>FE015</t>
  </si>
  <si>
    <t>BOQUILLA LATEX 2KG blanca</t>
  </si>
  <si>
    <t>SOBRECARPETA: RODADURA ASFÁLTICA e=0.08M</t>
  </si>
  <si>
    <t>IDU</t>
  </si>
  <si>
    <t>REPLANTEO GENERAL</t>
  </si>
  <si>
    <t>RIEGO DE LIGA CON EMULSION ASFALTICA CRR-1 
(suministro, barrido superficie y riego mecánico)</t>
  </si>
  <si>
    <t>MEZCLA ASFÁLTICA EN CALIENTE TIPO DENSO MD20 ASFALTO CONVENCIONAL 60-70
(suministro, extendido, nivelación y compactación mecánica con vibro compactador y compactador de llantas)</t>
  </si>
  <si>
    <t>DEMARCACION LINEA Y NUMERO PARQUEADERO A=0.12m L=5m SEPARACION=2.25m E=2.3MM, EN PINTURA TERMOPLASTICA. (incluye suministro y aplicación con equipo)</t>
  </si>
  <si>
    <t xml:space="preserve">SUMINISTRO E INSTALACIÓN EXTINTORES 10 L - TIPO ABC (Suministro e instalación de extintores (incluye señalización, soporte y M.O.) 						</t>
  </si>
  <si>
    <t>IDRD</t>
  </si>
  <si>
    <t>EXTINTOR A BASE DE POLVO QUÍMICO SECO 10 L - TIPO ABC</t>
  </si>
  <si>
    <t>SOPORTE EXTINTOR TIPO L PARA PARED</t>
  </si>
  <si>
    <t>SEÑAL EXTINTOR ACRÍLICO 20x25x3mm</t>
  </si>
  <si>
    <t>SINDE</t>
  </si>
  <si>
    <t>PRILSO</t>
  </si>
  <si>
    <t>13335 IDRD</t>
  </si>
  <si>
    <t>LAVADO Y DESINFECCION DE TANQUES DE ALMACENAMIENTO AGUA POTABLE</t>
  </si>
  <si>
    <t>HIDROLAVADORA 2600 PSI A GASOLINA (incluye comustible)</t>
  </si>
  <si>
    <t>HR</t>
  </si>
  <si>
    <t>MOTOBOMBA SUMERGIBLE Ø 2" o 3"</t>
  </si>
  <si>
    <t xml:space="preserve">HIPOCLORITO DE SODIO GOL DE 4 LITRO </t>
  </si>
  <si>
    <t>HIPOCLORITO DE SODIO</t>
  </si>
  <si>
    <t>LT</t>
  </si>
  <si>
    <t xml:space="preserve">PROQUILO INDUSTRIAL </t>
  </si>
  <si>
    <t>DETERCOL</t>
  </si>
  <si>
    <t>DESCRIPCIÓN TÉCNICALAVADO DE TANQUE PARA AGUA POTABLEAlcanceEl Contratista deberá tener en consideración:</t>
  </si>
  <si>
    <t>Lineamientos generales y particulares.</t>
  </si>
  <si>
    <t>Jabón detergente.</t>
  </si>
  <si>
    <t>Suministro de pistola de agua de alta presión.</t>
  </si>
  <si>
    <t>Limpieza.</t>
  </si>
  <si>
    <t>Equipos y herramientas.</t>
  </si>
  <si>
    <t>Mano de obra.EspecificaciónEl Contratista limpiará el tanque con cepillo y jabón con abundante agua retirando todo tipo de puntillas, alambres tanto de muros piso y techo de tal forma que solo quede la estructura del concreto.Los pisos, muros y techo serán enjuagados posteriormente con pistola de alta presión hasta cuidar la totalidad de residuos de jabón.Nota:Para esta actividad se utilizará hidrolavadora de alta presión.DESINFECCIÓN DE TANQUESAlcanceEl Contratista deberá tener en consideración:</t>
  </si>
  <si>
    <t>Suministro de hipoclorito de sodio diluido.</t>
  </si>
  <si>
    <t>Mano de obra.EspecificaciónEl Contratista limpiara el tanque con cepillo y cloros (Hipoclorito de sodio) o similar.Los pisos, muros y techo serán enjuagados posteriormente con pistola de alta presión hasta cuidar la totalidad de residuos de cloro.Sistema de medida y pago</t>
  </si>
  <si>
    <t xml:space="preserve">                    </t>
  </si>
  <si>
    <t xml:space="preserve"> Metro cuadradoSe pagará por Metro cuadrado (m2) cuantificado y aprobado por la Interventoría. El valor de este ítem incluye todas las labores anteriormente descritos en el alcance, herramientas, equipos, mano de obra, etc. y cualquier otra actividad o elemento o actividad exigido por la Interventoría que a su juicio sean necesarios para la correcta ejecutar correctamente esta actividad.</t>
  </si>
  <si>
    <t xml:space="preserve">PLACA CONCRETO ZONAS COMUNES e=0,04 a 0.08 M (Revisión, ajuste y arreglos gabinetes energia; (incluye materiales, enderezado marquetería, cerradura)						</t>
  </si>
  <si>
    <t>FE068</t>
  </si>
  <si>
    <t>SIKADUR 32 PRIMER O IGUAL O SUPERIOR CALIDAD</t>
  </si>
  <si>
    <t xml:space="preserve">ESTAMPADO PARA CONCRETO </t>
  </si>
  <si>
    <t xml:space="preserve">RETIRO MANUAL POSTES EN CONCRETO   (Incluye: retiro de poste, estructuras de amarre y soporte de red aérea	)					</t>
  </si>
  <si>
    <t>RETIRO DE POSTES DE MT</t>
  </si>
  <si>
    <t xml:space="preserve"> ESCARIFICACIÓN SUPERFICIE (escarificado de superficie con pulidora y disco de concreto para mejorar el agarre)						</t>
  </si>
  <si>
    <t>DISCO DIAMANTADO 9" PARA CONCRETO DEWALT</t>
  </si>
  <si>
    <t>HE002</t>
  </si>
  <si>
    <t>BELLTEC</t>
  </si>
  <si>
    <t>HE018</t>
  </si>
  <si>
    <t>PULIDORA 9"</t>
  </si>
  <si>
    <t>h m</t>
  </si>
  <si>
    <t>MATERIAL</t>
  </si>
  <si>
    <t>MO064</t>
  </si>
  <si>
    <t>CUADRILLA ALBAÑILERIA (OFICIAL+AYUDANTE) CON PRESTACIONES</t>
  </si>
  <si>
    <t>h C</t>
  </si>
  <si>
    <t xml:space="preserve">PUENTE DE ADHERENCIA PARA SOLDAR CONCRETOS FRESCOS CON ENDURECIDOS Y DEMÁS USOS SIKAFLEX O SIMILAR . </t>
  </si>
  <si>
    <t xml:space="preserve">MATERIAL </t>
  </si>
  <si>
    <t>A</t>
  </si>
  <si>
    <t>B</t>
  </si>
  <si>
    <t>6KG</t>
  </si>
  <si>
    <t>1 KG</t>
  </si>
  <si>
    <t>m2</t>
  </si>
  <si>
    <t>4 KG</t>
  </si>
  <si>
    <t>2 KG</t>
  </si>
  <si>
    <t>SIKAFLEX O SIMILAR O  IGUAL O SUPERIOR CALIDAD</t>
  </si>
  <si>
    <t>H/H</t>
  </si>
  <si>
    <t>MO03</t>
  </si>
  <si>
    <t>OFICIAL ALBAÑILERIA CON PRESTACIONES</t>
  </si>
  <si>
    <r>
      <rPr>
        <rFont val="Arial"/>
        <b/>
        <color theme="1"/>
        <sz val="11.0"/>
      </rPr>
      <t xml:space="preserve">SUMINITRO INSTALACIÓN DE MORTERO  PARA LOSA , CON UN ESPESOR VARIABLE DE HASTA 0.5CM </t>
    </r>
    <r>
      <rPr>
        <rFont val="Arial"/>
        <b val="0"/>
        <color theme="1"/>
        <sz val="11.0"/>
      </rPr>
      <t xml:space="preserve">( suministro e instalación mortero 1:4 para losa con un espesor variable de hasta 0,5 cm , para corrección pendiente en zonas comunes)               </t>
    </r>
    <r>
      <rPr>
        <rFont val="Arial"/>
        <b/>
        <color theme="1"/>
        <sz val="11.0"/>
      </rPr>
      <t xml:space="preserve">                         </t>
    </r>
  </si>
  <si>
    <t>PLUMA</t>
  </si>
  <si>
    <t>d M</t>
  </si>
  <si>
    <t xml:space="preserve">SIKA 1  </t>
  </si>
  <si>
    <t>FE077</t>
  </si>
  <si>
    <t>MORTERO 1:4 MEZCLADO EN OBRA</t>
  </si>
  <si>
    <t>MO051</t>
  </si>
  <si>
    <t xml:space="preserve">CUADRILLA AA (1 OFICIAL + 2 AYUDANTE )- ALBAÑILERIA </t>
  </si>
  <si>
    <t xml:space="preserve"> h C</t>
  </si>
  <si>
    <r>
      <rPr>
        <rFont val="Arial"/>
        <b/>
        <color theme="1"/>
        <sz val="11.0"/>
      </rPr>
      <t>CONCRETO DE 3000 psi</t>
    </r>
    <r>
      <rPr>
        <rFont val="Arial"/>
        <color theme="1"/>
        <sz val="11.0"/>
      </rPr>
      <t xml:space="preserve"> (suministro de concreto de 3000 psi , incluye transporte)</t>
    </r>
  </si>
  <si>
    <t>MEZCLADORA DE CONCRETO DE 1/2 BULTO</t>
  </si>
  <si>
    <t>SUB- CO007</t>
  </si>
  <si>
    <t>CANAL EN CONCRETO DE 3000 PSI DE 40 CM X 30 CM INCLUYE REFUERZO</t>
  </si>
  <si>
    <t xml:space="preserve">40 ANCHO  X 30 </t>
  </si>
  <si>
    <t>MO003</t>
  </si>
  <si>
    <t>OFICIAL ALBAÑILERIA CON PRESTACIONES + AYUDANTE 3</t>
  </si>
  <si>
    <t>HH</t>
  </si>
  <si>
    <t>EL ACABDO DEL CONCRETO TIENE QUE SER IGUAL  COMO QUE PRESENTA EL URBANISMO</t>
  </si>
  <si>
    <r>
      <rPr>
        <rFont val="Arial"/>
        <b/>
        <color theme="1"/>
        <sz val="11.0"/>
      </rPr>
      <t>EXCAVACIÓN MANUAL</t>
    </r>
    <r>
      <rPr>
        <rFont val="Arial"/>
        <color theme="1"/>
        <sz val="11.0"/>
      </rPr>
      <t xml:space="preserve"> (Excavación manual para la reconformación talud  en zonas comunes,para bajr el empuje  hacia canales de desague)                                        </t>
    </r>
  </si>
  <si>
    <t xml:space="preserve">HORA CUADRILLA AA ALBAÑILERIA </t>
  </si>
  <si>
    <t>SUMINISTRO E INSTALACIÓN VÁLVULA ANGULAR BRONCE 2-1/2" RCI</t>
  </si>
  <si>
    <t>VALVULA ANGULAR BRONCE 2-1/2" Red Contra Incendio</t>
  </si>
  <si>
    <t>TECTUL</t>
  </si>
  <si>
    <t xml:space="preserve">ELPALACIO DE LA SEGUIDAD </t>
  </si>
  <si>
    <t xml:space="preserve">HOMECERTER </t>
  </si>
  <si>
    <r>
      <rPr>
        <rFont val="Arial Narrow"/>
        <b/>
        <color theme="1"/>
        <sz val="11.0"/>
      </rPr>
      <t xml:space="preserve">TRANSPORTE Y DISPOSICIÓN FINAL </t>
    </r>
    <r>
      <rPr>
        <rFont val="Arial Narrow"/>
        <b val="0"/>
        <color theme="1"/>
        <sz val="11.0"/>
      </rPr>
      <t>(CARGUE Y RETIRO DE ESCOMBROS EN VOLQUETA DE 6 M3 CON ESCOMBRERA AUTORIZADA (hasta 15 km)</t>
    </r>
  </si>
  <si>
    <t>TRANSPORTE DE PÉTREOS</t>
  </si>
  <si>
    <t>DERECHOS DE BOTADERO</t>
  </si>
  <si>
    <t>CUADRILLA 2 AYUDANTE</t>
  </si>
  <si>
    <t>hC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</si>
</sst>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8">
    <numFmt numFmtId="164" formatCode="&quot;$&quot;\ #,##0"/>
    <numFmt numFmtId="165" formatCode="_-&quot;$&quot;\ * #,##0_-;\-&quot;$&quot;\ * #,##0_-;_-&quot;$&quot;\ * &quot;-&quot;??_-;_-@"/>
    <numFmt numFmtId="166" formatCode="_-* #,##0_-;\-* #,##0_-;_-* &quot;-&quot;??_-;_-@"/>
    <numFmt numFmtId="167" formatCode="_-* #,##0_-;\-* #,##0_-;_-* &quot;-&quot;_-;_-@"/>
    <numFmt numFmtId="168" formatCode="_-&quot;$&quot;* #,##0.00_-;\-&quot;$&quot;* #,##0.00_-;_-&quot;$&quot;* &quot;-&quot;??_-;_-@"/>
    <numFmt numFmtId="169" formatCode="_-&quot;$&quot;\ * #,##0_-;\-&quot;$&quot;\ * #,##0_-;_-&quot;$&quot;\ * &quot;-&quot;_-;_-@"/>
    <numFmt numFmtId="170" formatCode="_-* #,##0.00_-;\-* #,##0.00_-;_-* &quot;-&quot;??_-;_-@"/>
    <numFmt numFmtId="171" formatCode="_(* #,##0_);_(* \(#,##0\);_(* &quot;-&quot;??_);_(@_)"/>
    <numFmt numFmtId="172" formatCode="_-* #,##0.0_-;\-* #,##0.0_-;_-* &quot;-&quot;_-;_-@"/>
    <numFmt numFmtId="173" formatCode="_-&quot;$&quot;\ * #,##0.00_-;\-&quot;$&quot;\ * #,##0.00_-;_-&quot;$&quot;\ * &quot;-&quot;??_-;_-@"/>
    <numFmt numFmtId="174" formatCode="_-&quot;$&quot;\ * #,##0.0_-;\-&quot;$&quot;\ * #,##0.0_-;_-&quot;$&quot;\ * &quot;-&quot;??_-;_-@"/>
    <numFmt numFmtId="175" formatCode="_-&quot;$&quot;\ * #,##0.0_-;\-&quot;$&quot;\ * #,##0.0_-;_-&quot;$&quot;\ * &quot;-&quot;?_-;_-@"/>
    <numFmt numFmtId="176" formatCode="0.0"/>
    <numFmt numFmtId="177" formatCode="_-&quot;$&quot;\ * #,##0.00_-;\-&quot;$&quot;\ * #,##0.00_-;_-&quot;$&quot;\ * &quot;-&quot;_-;_-@"/>
    <numFmt numFmtId="178" formatCode="&quot;$&quot;\ #,##0;[Red]\-&quot;$&quot;\ #,##0"/>
    <numFmt numFmtId="179" formatCode="&quot;$&quot;\ #,##0.00;[Red]\-&quot;$&quot;\ #,##0.00"/>
    <numFmt numFmtId="180" formatCode="0.000"/>
    <numFmt numFmtId="181" formatCode="_(&quot;$ &quot;* #,##0.00_);_(&quot;$ &quot;* \(#,##0.00\);_(&quot;$ &quot;* \-??_);_(@_)"/>
  </numFmts>
  <fonts count="35">
    <font>
      <sz val="11.0"/>
      <color theme="1"/>
      <name val="Calibri"/>
      <scheme val="minor"/>
    </font>
    <font>
      <sz val="11.0"/>
      <color theme="1"/>
      <name val="Arial Narrow"/>
    </font>
    <font>
      <b/>
      <sz val="14.0"/>
      <color theme="1"/>
      <name val="Arial Narrow"/>
    </font>
    <font>
      <b/>
      <sz val="11.0"/>
      <color theme="1"/>
      <name val="Arial Narrow"/>
    </font>
    <font>
      <b/>
      <sz val="12.0"/>
      <color theme="1"/>
      <name val="Arial Narrow"/>
    </font>
    <font/>
    <font>
      <b/>
      <sz val="11.0"/>
      <color theme="1"/>
      <name val="Calibri"/>
    </font>
    <font>
      <sz val="11.0"/>
      <color theme="1"/>
      <name val="Calibri"/>
    </font>
    <font>
      <sz val="12.0"/>
      <color theme="1"/>
      <name val="Arial Narrow"/>
    </font>
    <font>
      <sz val="11.0"/>
      <color theme="1"/>
      <name val="Arial"/>
    </font>
    <font>
      <b/>
      <sz val="11.0"/>
      <color theme="1"/>
      <name val="Arial"/>
    </font>
    <font>
      <sz val="11.0"/>
      <color rgb="FF000000"/>
      <name val="Arial"/>
    </font>
    <font>
      <sz val="8.0"/>
      <color rgb="FF000000"/>
      <name val="&quot;Arial Narrow&quot;"/>
    </font>
    <font>
      <color rgb="FF000000"/>
      <name val="Arial"/>
    </font>
    <font>
      <b/>
      <sz val="16.0"/>
      <color theme="1"/>
      <name val="Arial Narrow"/>
    </font>
    <font>
      <sz val="9.0"/>
      <color theme="1"/>
      <name val="Arial Narrow"/>
    </font>
    <font>
      <b/>
      <sz val="9.0"/>
      <color theme="1"/>
      <name val="Arial Narrow"/>
    </font>
    <font>
      <b/>
      <sz val="10.0"/>
      <color theme="1"/>
      <name val="Arial Narrow"/>
    </font>
    <font>
      <sz val="10.0"/>
      <color theme="1"/>
      <name val="Arial Narrow"/>
    </font>
    <font>
      <i/>
      <sz val="12.0"/>
      <color theme="1"/>
      <name val="Arial Narrow"/>
    </font>
    <font>
      <sz val="10.0"/>
      <color theme="0"/>
      <name val="Arial Narrow"/>
    </font>
    <font>
      <sz val="9.0"/>
      <color theme="0"/>
      <name val="Arial Narrow"/>
    </font>
    <font>
      <sz val="10.0"/>
      <color theme="1"/>
      <name val="Arial"/>
    </font>
    <font>
      <sz val="10.0"/>
      <color rgb="FFFFFFFF"/>
      <name val="Arial Narrow"/>
    </font>
    <font>
      <sz val="14.0"/>
      <color theme="1"/>
      <name val="Arial Narrow"/>
    </font>
    <font>
      <b/>
      <sz val="16.0"/>
      <color theme="1"/>
      <name val="Calibri"/>
    </font>
    <font>
      <sz val="12.0"/>
      <color theme="1"/>
      <name val="Calibri"/>
    </font>
    <font>
      <b/>
      <sz val="12.0"/>
      <color theme="1"/>
      <name val="Calibri"/>
    </font>
    <font>
      <b/>
      <sz val="9.0"/>
      <color theme="1"/>
      <name val="Calibri"/>
    </font>
    <font>
      <sz val="9.0"/>
      <color theme="1"/>
      <name val="Calibri"/>
    </font>
    <font>
      <b/>
      <sz val="10.0"/>
      <color theme="1"/>
      <name val="Calibri"/>
    </font>
    <font>
      <sz val="10.0"/>
      <color theme="1"/>
      <name val="Calibri"/>
    </font>
    <font>
      <sz val="10.0"/>
      <color theme="0"/>
      <name val="Calibri"/>
    </font>
    <font>
      <sz val="9.0"/>
      <color theme="0"/>
      <name val="Calibri"/>
    </font>
    <font>
      <sz val="11.0"/>
      <color rgb="FFFF0000"/>
      <name val="Calibri"/>
    </font>
  </fonts>
  <fills count="12">
    <fill>
      <patternFill patternType="none"/>
    </fill>
    <fill>
      <patternFill patternType="lightGray"/>
    </fill>
    <fill>
      <patternFill patternType="solid">
        <fgColor rgb="FFD9E2F3"/>
        <bgColor rgb="FFD9E2F3"/>
      </patternFill>
    </fill>
    <fill>
      <patternFill patternType="solid">
        <fgColor rgb="FFA8D08D"/>
        <bgColor rgb="FFA8D08D"/>
      </patternFill>
    </fill>
    <fill>
      <patternFill patternType="solid">
        <fgColor rgb="FFE2EFD9"/>
        <bgColor rgb="FFE2EFD9"/>
      </patternFill>
    </fill>
    <fill>
      <patternFill patternType="solid">
        <fgColor theme="0"/>
        <bgColor theme="0"/>
      </patternFill>
    </fill>
    <fill>
      <patternFill patternType="solid">
        <fgColor rgb="FFC5E0B3"/>
        <bgColor rgb="FFC5E0B3"/>
      </patternFill>
    </fill>
    <fill>
      <patternFill patternType="solid">
        <fgColor rgb="FFFFFFFF"/>
        <bgColor rgb="FFFFFFFF"/>
      </patternFill>
    </fill>
    <fill>
      <patternFill patternType="solid">
        <fgColor rgb="FF92D050"/>
        <bgColor rgb="FF92D050"/>
      </patternFill>
    </fill>
    <fill>
      <patternFill patternType="solid">
        <fgColor rgb="FFE7E6E6"/>
        <bgColor rgb="FFE7E6E6"/>
      </patternFill>
    </fill>
    <fill>
      <patternFill patternType="solid">
        <fgColor rgb="FFD8D8D8"/>
        <bgColor rgb="FFD8D8D8"/>
      </patternFill>
    </fill>
    <fill>
      <patternFill patternType="solid">
        <fgColor rgb="FFFFFF00"/>
        <bgColor rgb="FFFFFF00"/>
      </patternFill>
    </fill>
  </fills>
  <borders count="58">
    <border/>
    <border>
      <left style="medium">
        <color rgb="FF000000"/>
      </left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medium">
        <color rgb="FF000000"/>
      </right>
      <top style="medium">
        <color rgb="FF000000"/>
      </top>
      <bottom/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/>
      <right/>
      <top/>
      <bottom/>
    </border>
    <border>
      <left style="medium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</border>
    <border>
      <left style="medium">
        <color rgb="FF000000"/>
      </left>
      <right/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right style="thin">
        <color rgb="FF000000"/>
      </right>
    </border>
    <border>
      <left style="thin">
        <color rgb="FF000000"/>
      </left>
      <right style="thin">
        <color rgb="FF000000"/>
      </right>
      <top/>
      <bottom/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/>
      <top style="medium">
        <color rgb="FF000000"/>
      </top>
      <bottom style="medium">
        <color rgb="FF000000"/>
      </bottom>
    </border>
    <border>
      <left/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left style="thin">
        <color rgb="FF000000"/>
      </left>
    </border>
    <border>
      <left style="thin">
        <color rgb="FF000000"/>
      </left>
      <right/>
      <top style="thin">
        <color rgb="FF000000"/>
      </top>
      <bottom style="thin">
        <color rgb="FF000000"/>
      </bottom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</border>
    <border>
      <left style="medium">
        <color rgb="FFCCCCCC"/>
      </left>
      <top style="medium">
        <color rgb="FFCCCCCC"/>
      </top>
      <bottom style="medium">
        <color rgb="FFCCCCCC"/>
      </bottom>
    </border>
    <border>
      <top style="medium">
        <color rgb="FFCCCCCC"/>
      </top>
      <bottom style="medium">
        <color rgb="FFCCCCCC"/>
      </bottom>
    </border>
    <border>
      <right style="medium">
        <color rgb="FFCCCCCC"/>
      </right>
      <top style="medium">
        <color rgb="FFCCCCCC"/>
      </top>
      <bottom style="medium">
        <color rgb="FFCCCCCC"/>
      </bottom>
    </border>
    <border>
      <left style="medium">
        <color rgb="FFCCCCCC"/>
      </left>
      <right style="medium">
        <color rgb="FFCCCCCC"/>
      </right>
      <top style="medium">
        <color rgb="FFCCCCCC"/>
      </top>
    </border>
    <border>
      <left style="medium">
        <color rgb="FFCCCCCC"/>
      </left>
      <right style="medium">
        <color rgb="FFCCCCCC"/>
      </right>
      <bottom style="medium">
        <color rgb="FFCCCCCC"/>
      </bottom>
    </border>
    <border>
      <left style="medium">
        <color rgb="FFCCCCCC"/>
      </left>
      <bottom style="medium">
        <color rgb="FFCCCCCC"/>
      </bottom>
    </border>
    <border>
      <bottom style="medium">
        <color rgb="FFCCCCCC"/>
      </bottom>
    </border>
    <border>
      <right style="medium">
        <color rgb="FFCCCCCC"/>
      </right>
      <bottom style="medium">
        <color rgb="FFCCCCCC"/>
      </bottom>
    </border>
    <border>
      <left style="medium">
        <color rgb="FFCCCCCC"/>
      </left>
      <right style="medium">
        <color rgb="FFCCCCCC"/>
      </right>
    </border>
    <border>
      <left style="hair">
        <color rgb="FF000000"/>
      </left>
      <top style="thin">
        <color rgb="FF000000"/>
      </top>
    </border>
    <border>
      <left style="hair">
        <color rgb="FF000000"/>
      </left>
      <right style="hair">
        <color rgb="FF000000"/>
      </right>
      <top style="hair">
        <color rgb="FF000000"/>
      </top>
      <bottom style="hair">
        <color rgb="FF000000"/>
      </bottom>
    </border>
    <border>
      <left style="thin">
        <color rgb="FF000000"/>
      </left>
      <right style="hair">
        <color rgb="FF000000"/>
      </right>
      <top style="hair">
        <color rgb="FF000000"/>
      </top>
      <bottom style="hair">
        <color rgb="FF000000"/>
      </bottom>
    </border>
    <border>
      <left style="hair">
        <color rgb="FF000000"/>
      </left>
      <right style="hair">
        <color rgb="FF000000"/>
      </right>
      <top style="hair">
        <color rgb="FF000000"/>
      </top>
      <bottom style="thin">
        <color rgb="FF000000"/>
      </bottom>
    </border>
  </borders>
  <cellStyleXfs count="1">
    <xf borderId="0" fillId="0" fontId="0" numFmtId="0" applyAlignment="1" applyFont="1"/>
  </cellStyleXfs>
  <cellXfs count="480">
    <xf borderId="0" fillId="0" fontId="0" numFmtId="0" xfId="0" applyAlignment="1" applyFont="1">
      <alignment readingOrder="0" shrinkToFit="0" vertical="bottom" wrapText="0"/>
    </xf>
    <xf borderId="0" fillId="0" fontId="1" numFmtId="0" xfId="0" applyFont="1"/>
    <xf borderId="0" fillId="0" fontId="1" numFmtId="0" xfId="0" applyAlignment="1" applyFont="1">
      <alignment horizontal="center" vertical="center"/>
    </xf>
    <xf borderId="0" fillId="0" fontId="1" numFmtId="164" xfId="0" applyFont="1" applyNumberFormat="1"/>
    <xf borderId="0" fillId="0" fontId="1" numFmtId="164" xfId="0" applyAlignment="1" applyFont="1" applyNumberFormat="1">
      <alignment horizontal="right"/>
    </xf>
    <xf borderId="0" fillId="0" fontId="2" numFmtId="0" xfId="0" applyAlignment="1" applyFont="1">
      <alignment horizontal="center" vertical="center"/>
    </xf>
    <xf borderId="0" fillId="0" fontId="1" numFmtId="0" xfId="0" applyAlignment="1" applyFont="1">
      <alignment horizontal="left" vertical="center"/>
    </xf>
    <xf borderId="1" fillId="2" fontId="3" numFmtId="0" xfId="0" applyAlignment="1" applyBorder="1" applyFill="1" applyFont="1">
      <alignment horizontal="center" vertical="center"/>
    </xf>
    <xf borderId="2" fillId="2" fontId="3" numFmtId="0" xfId="0" applyAlignment="1" applyBorder="1" applyFont="1">
      <alignment horizontal="center" vertical="center"/>
    </xf>
    <xf borderId="3" fillId="2" fontId="3" numFmtId="0" xfId="0" applyAlignment="1" applyBorder="1" applyFont="1">
      <alignment horizontal="center" vertical="center"/>
    </xf>
    <xf borderId="1" fillId="2" fontId="3" numFmtId="164" xfId="0" applyAlignment="1" applyBorder="1" applyFont="1" applyNumberFormat="1">
      <alignment horizontal="center" vertical="center"/>
    </xf>
    <xf borderId="3" fillId="2" fontId="3" numFmtId="164" xfId="0" applyAlignment="1" applyBorder="1" applyFont="1" applyNumberFormat="1">
      <alignment horizontal="right" vertical="center"/>
    </xf>
    <xf borderId="0" fillId="0" fontId="1" numFmtId="165" xfId="0" applyAlignment="1" applyFont="1" applyNumberFormat="1">
      <alignment horizontal="center" vertical="center"/>
    </xf>
    <xf borderId="4" fillId="0" fontId="4" numFmtId="0" xfId="0" applyAlignment="1" applyBorder="1" applyFont="1">
      <alignment horizontal="left" vertical="center"/>
    </xf>
    <xf borderId="5" fillId="0" fontId="5" numFmtId="0" xfId="0" applyBorder="1" applyFont="1"/>
    <xf borderId="6" fillId="0" fontId="5" numFmtId="0" xfId="0" applyBorder="1" applyFont="1"/>
    <xf borderId="7" fillId="2" fontId="3" numFmtId="0" xfId="0" applyAlignment="1" applyBorder="1" applyFont="1">
      <alignment horizontal="center" vertical="center"/>
    </xf>
    <xf borderId="8" fillId="3" fontId="3" numFmtId="0" xfId="0" applyAlignment="1" applyBorder="1" applyFill="1" applyFont="1">
      <alignment horizontal="center" vertical="center"/>
    </xf>
    <xf borderId="9" fillId="3" fontId="3" numFmtId="0" xfId="0" applyAlignment="1" applyBorder="1" applyFont="1">
      <alignment vertical="center"/>
    </xf>
    <xf borderId="9" fillId="3" fontId="3" numFmtId="164" xfId="0" applyAlignment="1" applyBorder="1" applyFont="1" applyNumberFormat="1">
      <alignment vertical="center"/>
    </xf>
    <xf borderId="10" fillId="3" fontId="3" numFmtId="164" xfId="0" applyAlignment="1" applyBorder="1" applyFont="1" applyNumberFormat="1">
      <alignment horizontal="right" vertical="center"/>
    </xf>
    <xf borderId="11" fillId="0" fontId="1" numFmtId="2" xfId="0" applyAlignment="1" applyBorder="1" applyFont="1" applyNumberFormat="1">
      <alignment horizontal="center" vertical="center"/>
    </xf>
    <xf borderId="12" fillId="0" fontId="1" numFmtId="0" xfId="0" applyAlignment="1" applyBorder="1" applyFont="1">
      <alignment horizontal="left" shrinkToFit="0" vertical="center" wrapText="1"/>
    </xf>
    <xf borderId="13" fillId="0" fontId="1" numFmtId="0" xfId="0" applyAlignment="1" applyBorder="1" applyFont="1">
      <alignment horizontal="left" shrinkToFit="0" vertical="center" wrapText="1"/>
    </xf>
    <xf borderId="13" fillId="0" fontId="1" numFmtId="0" xfId="0" applyAlignment="1" applyBorder="1" applyFont="1">
      <alignment shrinkToFit="0" vertical="center" wrapText="1"/>
    </xf>
    <xf borderId="13" fillId="0" fontId="1" numFmtId="164" xfId="0" applyAlignment="1" applyBorder="1" applyFont="1" applyNumberFormat="1">
      <alignment horizontal="center" shrinkToFit="0" vertical="center" wrapText="1"/>
    </xf>
    <xf borderId="13" fillId="0" fontId="1" numFmtId="166" xfId="0" applyAlignment="1" applyBorder="1" applyFont="1" applyNumberFormat="1">
      <alignment shrinkToFit="0" vertical="center" wrapText="1"/>
    </xf>
    <xf borderId="13" fillId="4" fontId="1" numFmtId="164" xfId="0" applyAlignment="1" applyBorder="1" applyFill="1" applyFont="1" applyNumberFormat="1">
      <alignment vertical="center"/>
    </xf>
    <xf borderId="14" fillId="0" fontId="1" numFmtId="164" xfId="0" applyAlignment="1" applyBorder="1" applyFont="1" applyNumberFormat="1">
      <alignment horizontal="right" vertical="center"/>
    </xf>
    <xf borderId="0" fillId="0" fontId="1" numFmtId="1" xfId="0" applyAlignment="1" applyFont="1" applyNumberFormat="1">
      <alignment horizontal="center" vertical="center"/>
    </xf>
    <xf borderId="15" fillId="0" fontId="1" numFmtId="2" xfId="0" applyAlignment="1" applyBorder="1" applyFont="1" applyNumberFormat="1">
      <alignment horizontal="center" vertical="center"/>
    </xf>
    <xf borderId="16" fillId="0" fontId="1" numFmtId="0" xfId="0" applyAlignment="1" applyBorder="1" applyFont="1">
      <alignment horizontal="left" shrinkToFit="0" vertical="center" wrapText="1"/>
    </xf>
    <xf borderId="12" fillId="0" fontId="1" numFmtId="0" xfId="0" applyAlignment="1" applyBorder="1" applyFont="1">
      <alignment shrinkToFit="0" vertical="center" wrapText="1"/>
    </xf>
    <xf borderId="12" fillId="0" fontId="1" numFmtId="164" xfId="0" applyAlignment="1" applyBorder="1" applyFont="1" applyNumberFormat="1">
      <alignment horizontal="center" shrinkToFit="0" vertical="center" wrapText="1"/>
    </xf>
    <xf borderId="12" fillId="0" fontId="1" numFmtId="166" xfId="0" applyAlignment="1" applyBorder="1" applyFont="1" applyNumberFormat="1">
      <alignment shrinkToFit="0" vertical="center" wrapText="1"/>
    </xf>
    <xf borderId="12" fillId="4" fontId="1" numFmtId="164" xfId="0" applyAlignment="1" applyBorder="1" applyFont="1" applyNumberFormat="1">
      <alignment vertical="center"/>
    </xf>
    <xf borderId="17" fillId="0" fontId="1" numFmtId="164" xfId="0" applyAlignment="1" applyBorder="1" applyFont="1" applyNumberFormat="1">
      <alignment horizontal="right" vertical="center"/>
    </xf>
    <xf borderId="12" fillId="0" fontId="1" numFmtId="0" xfId="0" applyAlignment="1" applyBorder="1" applyFont="1">
      <alignment horizontal="center" shrinkToFit="0" vertical="center" wrapText="1"/>
    </xf>
    <xf borderId="11" fillId="3" fontId="1" numFmtId="2" xfId="0" applyAlignment="1" applyBorder="1" applyFont="1" applyNumberFormat="1">
      <alignment horizontal="center" vertical="center"/>
    </xf>
    <xf borderId="12" fillId="3" fontId="1" numFmtId="0" xfId="0" applyAlignment="1" applyBorder="1" applyFont="1">
      <alignment horizontal="left" shrinkToFit="0" vertical="center" wrapText="1"/>
    </xf>
    <xf borderId="12" fillId="3" fontId="6" numFmtId="0" xfId="0" applyAlignment="1" applyBorder="1" applyFont="1">
      <alignment vertical="center"/>
    </xf>
    <xf borderId="12" fillId="3" fontId="1" numFmtId="0" xfId="0" applyAlignment="1" applyBorder="1" applyFont="1">
      <alignment horizontal="center" shrinkToFit="0" vertical="center" wrapText="1"/>
    </xf>
    <xf borderId="12" fillId="3" fontId="1" numFmtId="166" xfId="0" applyAlignment="1" applyBorder="1" applyFont="1" applyNumberFormat="1">
      <alignment shrinkToFit="0" vertical="center" wrapText="1"/>
    </xf>
    <xf borderId="12" fillId="3" fontId="1" numFmtId="164" xfId="0" applyAlignment="1" applyBorder="1" applyFont="1" applyNumberFormat="1">
      <alignment vertical="center"/>
    </xf>
    <xf borderId="17" fillId="3" fontId="1" numFmtId="164" xfId="0" applyAlignment="1" applyBorder="1" applyFont="1" applyNumberFormat="1">
      <alignment horizontal="right" vertical="center"/>
    </xf>
    <xf borderId="12" fillId="3" fontId="3" numFmtId="0" xfId="0" applyAlignment="1" applyBorder="1" applyFont="1">
      <alignment vertical="center"/>
    </xf>
    <xf borderId="11" fillId="5" fontId="1" numFmtId="2" xfId="0" applyAlignment="1" applyBorder="1" applyFill="1" applyFont="1" applyNumberFormat="1">
      <alignment horizontal="center" vertical="center"/>
    </xf>
    <xf borderId="12" fillId="5" fontId="1" numFmtId="0" xfId="0" applyAlignment="1" applyBorder="1" applyFont="1">
      <alignment horizontal="left" shrinkToFit="0" vertical="center" wrapText="1"/>
    </xf>
    <xf borderId="11" fillId="5" fontId="1" numFmtId="0" xfId="0" applyAlignment="1" applyBorder="1" applyFont="1">
      <alignment horizontal="center" vertical="center"/>
    </xf>
    <xf borderId="11" fillId="0" fontId="1" numFmtId="0" xfId="0" applyAlignment="1" applyBorder="1" applyFont="1">
      <alignment horizontal="center" vertical="center"/>
    </xf>
    <xf borderId="18" fillId="5" fontId="4" numFmtId="0" xfId="0" applyAlignment="1" applyBorder="1" applyFont="1">
      <alignment horizontal="left" vertical="center"/>
    </xf>
    <xf borderId="19" fillId="0" fontId="5" numFmtId="0" xfId="0" applyBorder="1" applyFont="1"/>
    <xf borderId="11" fillId="3" fontId="1" numFmtId="0" xfId="0" applyAlignment="1" applyBorder="1" applyFont="1">
      <alignment horizontal="center" vertical="center"/>
    </xf>
    <xf borderId="12" fillId="3" fontId="3" numFmtId="0" xfId="0" applyAlignment="1" applyBorder="1" applyFont="1">
      <alignment shrinkToFit="0" vertical="center" wrapText="1"/>
    </xf>
    <xf borderId="20" fillId="0" fontId="7" numFmtId="0" xfId="0" applyAlignment="1" applyBorder="1" applyFont="1">
      <alignment horizontal="center" vertical="center"/>
    </xf>
    <xf borderId="18" fillId="0" fontId="4" numFmtId="0" xfId="0" applyAlignment="1" applyBorder="1" applyFont="1">
      <alignment horizontal="left" vertical="center"/>
    </xf>
    <xf borderId="12" fillId="0" fontId="8" numFmtId="0" xfId="0" applyAlignment="1" applyBorder="1" applyFont="1">
      <alignment shrinkToFit="0" vertical="center" wrapText="1"/>
    </xf>
    <xf borderId="12" fillId="6" fontId="1" numFmtId="164" xfId="0" applyAlignment="1" applyBorder="1" applyFill="1" applyFont="1" applyNumberFormat="1">
      <alignment vertical="center"/>
    </xf>
    <xf borderId="7" fillId="5" fontId="1" numFmtId="0" xfId="0" applyBorder="1" applyFont="1"/>
    <xf borderId="12" fillId="5" fontId="8" numFmtId="0" xfId="0" applyAlignment="1" applyBorder="1" applyFont="1">
      <alignment shrinkToFit="0" vertical="center" wrapText="1"/>
    </xf>
    <xf borderId="12" fillId="5" fontId="1" numFmtId="0" xfId="0" applyAlignment="1" applyBorder="1" applyFont="1">
      <alignment horizontal="center" shrinkToFit="0" vertical="center" wrapText="1"/>
    </xf>
    <xf borderId="12" fillId="5" fontId="1" numFmtId="166" xfId="0" applyAlignment="1" applyBorder="1" applyFont="1" applyNumberFormat="1">
      <alignment shrinkToFit="0" vertical="center" wrapText="1"/>
    </xf>
    <xf borderId="17" fillId="5" fontId="1" numFmtId="164" xfId="0" applyAlignment="1" applyBorder="1" applyFont="1" applyNumberFormat="1">
      <alignment horizontal="right" vertical="center"/>
    </xf>
    <xf borderId="7" fillId="5" fontId="1" numFmtId="165" xfId="0" applyAlignment="1" applyBorder="1" applyFont="1" applyNumberFormat="1">
      <alignment horizontal="center" vertical="center"/>
    </xf>
    <xf borderId="7" fillId="5" fontId="1" numFmtId="1" xfId="0" applyAlignment="1" applyBorder="1" applyFont="1" applyNumberFormat="1">
      <alignment horizontal="center" vertical="center"/>
    </xf>
    <xf borderId="7" fillId="5" fontId="7" numFmtId="0" xfId="0" applyBorder="1" applyFont="1"/>
    <xf borderId="0" fillId="0" fontId="7" numFmtId="0" xfId="0" applyAlignment="1" applyFont="1">
      <alignment horizontal="center" vertical="center"/>
    </xf>
    <xf borderId="7" fillId="5" fontId="1" numFmtId="0" xfId="0" applyAlignment="1" applyBorder="1" applyFont="1">
      <alignment horizontal="center" vertical="center"/>
    </xf>
    <xf borderId="12" fillId="5" fontId="7" numFmtId="0" xfId="0" applyAlignment="1" applyBorder="1" applyFont="1">
      <alignment readingOrder="0" vertical="center"/>
    </xf>
    <xf borderId="12" fillId="5" fontId="7" numFmtId="0" xfId="0" applyAlignment="1" applyBorder="1" applyFont="1">
      <alignment readingOrder="0" shrinkToFit="0" vertical="center" wrapText="1"/>
    </xf>
    <xf borderId="12" fillId="5" fontId="7" numFmtId="0" xfId="0" applyAlignment="1" applyBorder="1" applyFont="1">
      <alignment horizontal="center" vertical="center"/>
    </xf>
    <xf borderId="12" fillId="5" fontId="7" numFmtId="0" xfId="0" applyAlignment="1" applyBorder="1" applyFont="1">
      <alignment horizontal="right" vertical="center"/>
    </xf>
    <xf borderId="12" fillId="6" fontId="7" numFmtId="164" xfId="0" applyAlignment="1" applyBorder="1" applyFont="1" applyNumberFormat="1">
      <alignment vertical="center"/>
    </xf>
    <xf borderId="17" fillId="5" fontId="7" numFmtId="164" xfId="0" applyAlignment="1" applyBorder="1" applyFont="1" applyNumberFormat="1">
      <alignment horizontal="right" vertical="center"/>
    </xf>
    <xf borderId="18" fillId="0" fontId="1" numFmtId="0" xfId="0" applyAlignment="1" applyBorder="1" applyFont="1">
      <alignment horizontal="center" vertical="center"/>
    </xf>
    <xf borderId="12" fillId="0" fontId="9" numFmtId="0" xfId="0" applyAlignment="1" applyBorder="1" applyFont="1">
      <alignment shrinkToFit="0" vertical="center" wrapText="1"/>
    </xf>
    <xf borderId="12" fillId="0" fontId="9" numFmtId="0" xfId="0" applyAlignment="1" applyBorder="1" applyFont="1">
      <alignment horizontal="center" shrinkToFit="0" vertical="center" wrapText="1"/>
    </xf>
    <xf borderId="12" fillId="0" fontId="9" numFmtId="0" xfId="0" applyAlignment="1" applyBorder="1" applyFont="1">
      <alignment horizontal="right" shrinkToFit="0" vertical="center" wrapText="1"/>
    </xf>
    <xf borderId="12" fillId="6" fontId="9" numFmtId="164" xfId="0" applyAlignment="1" applyBorder="1" applyFont="1" applyNumberFormat="1">
      <alignment horizontal="right" shrinkToFit="0" vertical="center" wrapText="1"/>
    </xf>
    <xf borderId="17" fillId="0" fontId="9" numFmtId="164" xfId="0" applyAlignment="1" applyBorder="1" applyFont="1" applyNumberFormat="1">
      <alignment horizontal="right" shrinkToFit="0" vertical="center" wrapText="1"/>
    </xf>
    <xf borderId="21" fillId="3" fontId="1" numFmtId="0" xfId="0" applyAlignment="1" applyBorder="1" applyFont="1">
      <alignment horizontal="center" vertical="center"/>
    </xf>
    <xf borderId="12" fillId="3" fontId="9" numFmtId="0" xfId="0" applyAlignment="1" applyBorder="1" applyFont="1">
      <alignment shrinkToFit="0" vertical="center" wrapText="1"/>
    </xf>
    <xf borderId="12" fillId="3" fontId="10" numFmtId="0" xfId="0" applyAlignment="1" applyBorder="1" applyFont="1">
      <alignment shrinkToFit="0" vertical="center" wrapText="1"/>
    </xf>
    <xf borderId="12" fillId="3" fontId="9" numFmtId="0" xfId="0" applyAlignment="1" applyBorder="1" applyFont="1">
      <alignment horizontal="center" shrinkToFit="0" vertical="center" wrapText="1"/>
    </xf>
    <xf borderId="12" fillId="3" fontId="9" numFmtId="0" xfId="0" applyAlignment="1" applyBorder="1" applyFont="1">
      <alignment horizontal="right" shrinkToFit="0" vertical="center" wrapText="1"/>
    </xf>
    <xf borderId="12" fillId="3" fontId="9" numFmtId="164" xfId="0" applyAlignment="1" applyBorder="1" applyFont="1" applyNumberFormat="1">
      <alignment horizontal="right" shrinkToFit="0" vertical="center" wrapText="1"/>
    </xf>
    <xf borderId="17" fillId="3" fontId="9" numFmtId="164" xfId="0" applyAlignment="1" applyBorder="1" applyFont="1" applyNumberFormat="1">
      <alignment horizontal="right" shrinkToFit="0" vertical="center" wrapText="1"/>
    </xf>
    <xf borderId="21" fillId="5" fontId="1" numFmtId="0" xfId="0" applyAlignment="1" applyBorder="1" applyFont="1">
      <alignment horizontal="center" vertical="center"/>
    </xf>
    <xf borderId="12" fillId="5" fontId="9" numFmtId="0" xfId="0" applyAlignment="1" applyBorder="1" applyFont="1">
      <alignment shrinkToFit="0" vertical="center" wrapText="1"/>
    </xf>
    <xf borderId="12" fillId="5" fontId="9" numFmtId="0" xfId="0" applyAlignment="1" applyBorder="1" applyFont="1">
      <alignment horizontal="center" shrinkToFit="0" vertical="center" wrapText="1"/>
    </xf>
    <xf borderId="12" fillId="5" fontId="9" numFmtId="0" xfId="0" applyAlignment="1" applyBorder="1" applyFont="1">
      <alignment horizontal="right" shrinkToFit="0" vertical="center" wrapText="1"/>
    </xf>
    <xf borderId="12" fillId="5" fontId="9" numFmtId="164" xfId="0" applyAlignment="1" applyBorder="1" applyFont="1" applyNumberFormat="1">
      <alignment horizontal="right" shrinkToFit="0" vertical="center" wrapText="1"/>
    </xf>
    <xf borderId="17" fillId="5" fontId="9" numFmtId="164" xfId="0" applyAlignment="1" applyBorder="1" applyFont="1" applyNumberFormat="1">
      <alignment horizontal="right" shrinkToFit="0" vertical="center" wrapText="1"/>
    </xf>
    <xf borderId="21" fillId="3" fontId="3" numFmtId="0" xfId="0" applyAlignment="1" applyBorder="1" applyFont="1">
      <alignment horizontal="center" vertical="center"/>
    </xf>
    <xf borderId="9" fillId="5" fontId="1" numFmtId="0" xfId="0" applyAlignment="1" applyBorder="1" applyFont="1">
      <alignment horizontal="left" shrinkToFit="0" vertical="center" wrapText="1"/>
    </xf>
    <xf borderId="9" fillId="5" fontId="8" numFmtId="0" xfId="0" applyAlignment="1" applyBorder="1" applyFont="1">
      <alignment shrinkToFit="0" vertical="center" wrapText="1"/>
    </xf>
    <xf borderId="9" fillId="5" fontId="1" numFmtId="0" xfId="0" applyAlignment="1" applyBorder="1" applyFont="1">
      <alignment horizontal="center" shrinkToFit="0" vertical="center" wrapText="1"/>
    </xf>
    <xf borderId="9" fillId="5" fontId="1" numFmtId="166" xfId="0" applyAlignment="1" applyBorder="1" applyFont="1" applyNumberFormat="1">
      <alignment shrinkToFit="0" vertical="center" wrapText="1"/>
    </xf>
    <xf borderId="9" fillId="6" fontId="1" numFmtId="164" xfId="0" applyAlignment="1" applyBorder="1" applyFont="1" applyNumberFormat="1">
      <alignment vertical="center"/>
    </xf>
    <xf borderId="10" fillId="5" fontId="1" numFmtId="164" xfId="0" applyAlignment="1" applyBorder="1" applyFont="1" applyNumberFormat="1">
      <alignment horizontal="right" vertical="center"/>
    </xf>
    <xf borderId="0" fillId="0" fontId="1" numFmtId="167" xfId="0" applyFont="1" applyNumberFormat="1"/>
    <xf borderId="11" fillId="3" fontId="3" numFmtId="0" xfId="0" applyAlignment="1" applyBorder="1" applyFont="1">
      <alignment horizontal="center" vertical="center"/>
    </xf>
    <xf borderId="22" fillId="3" fontId="1" numFmtId="0" xfId="0" applyAlignment="1" applyBorder="1" applyFont="1">
      <alignment horizontal="left" shrinkToFit="0" vertical="center" wrapText="1"/>
    </xf>
    <xf borderId="22" fillId="3" fontId="3" numFmtId="0" xfId="0" applyAlignment="1" applyBorder="1" applyFont="1">
      <alignment horizontal="left" shrinkToFit="0" vertical="center" wrapText="1"/>
    </xf>
    <xf borderId="22" fillId="3" fontId="1" numFmtId="0" xfId="0" applyAlignment="1" applyBorder="1" applyFont="1">
      <alignment horizontal="center" shrinkToFit="0" vertical="center" wrapText="1"/>
    </xf>
    <xf borderId="22" fillId="3" fontId="1" numFmtId="166" xfId="0" applyAlignment="1" applyBorder="1" applyFont="1" applyNumberFormat="1">
      <alignment shrinkToFit="0" vertical="center" wrapText="1"/>
    </xf>
    <xf borderId="22" fillId="3" fontId="1" numFmtId="164" xfId="0" applyAlignment="1" applyBorder="1" applyFont="1" applyNumberFormat="1">
      <alignment vertical="center"/>
    </xf>
    <xf borderId="23" fillId="3" fontId="1" numFmtId="164" xfId="0" applyAlignment="1" applyBorder="1" applyFont="1" applyNumberFormat="1">
      <alignment horizontal="right" vertical="center"/>
    </xf>
    <xf borderId="7" fillId="7" fontId="11" numFmtId="0" xfId="0" applyAlignment="1" applyBorder="1" applyFill="1" applyFont="1">
      <alignment horizontal="left" shrinkToFit="0" wrapText="1"/>
    </xf>
    <xf borderId="24" fillId="0" fontId="1" numFmtId="0" xfId="0" applyAlignment="1" applyBorder="1" applyFont="1">
      <alignment horizontal="center" vertical="center"/>
    </xf>
    <xf borderId="25" fillId="0" fontId="3" numFmtId="0" xfId="0" applyAlignment="1" applyBorder="1" applyFont="1">
      <alignment horizontal="center" shrinkToFit="0" vertical="center" wrapText="1"/>
    </xf>
    <xf borderId="25" fillId="0" fontId="1" numFmtId="0" xfId="0" applyAlignment="1" applyBorder="1" applyFont="1">
      <alignment horizontal="left" shrinkToFit="0" vertical="center" wrapText="1"/>
    </xf>
    <xf borderId="25" fillId="0" fontId="1" numFmtId="0" xfId="0" applyAlignment="1" applyBorder="1" applyFont="1">
      <alignment shrinkToFit="0" vertical="center" wrapText="1"/>
    </xf>
    <xf borderId="25" fillId="0" fontId="1" numFmtId="0" xfId="0" applyAlignment="1" applyBorder="1" applyFont="1">
      <alignment horizontal="center" shrinkToFit="0" vertical="center" wrapText="1"/>
    </xf>
    <xf borderId="25" fillId="0" fontId="1" numFmtId="166" xfId="0" applyAlignment="1" applyBorder="1" applyFont="1" applyNumberFormat="1">
      <alignment shrinkToFit="0" vertical="center" wrapText="1"/>
    </xf>
    <xf borderId="25" fillId="6" fontId="1" numFmtId="164" xfId="0" applyAlignment="1" applyBorder="1" applyFont="1" applyNumberFormat="1">
      <alignment vertical="center"/>
    </xf>
    <xf borderId="26" fillId="0" fontId="1" numFmtId="164" xfId="0" applyAlignment="1" applyBorder="1" applyFont="1" applyNumberFormat="1">
      <alignment horizontal="right" vertical="center"/>
    </xf>
    <xf borderId="0" fillId="0" fontId="3" numFmtId="0" xfId="0" applyAlignment="1" applyFont="1">
      <alignment horizontal="center" shrinkToFit="0" vertical="center" wrapText="1"/>
    </xf>
    <xf borderId="27" fillId="0" fontId="1" numFmtId="0" xfId="0" applyAlignment="1" applyBorder="1" applyFont="1">
      <alignment horizontal="left" shrinkToFit="0" vertical="center" wrapText="1"/>
    </xf>
    <xf borderId="0" fillId="0" fontId="1" numFmtId="0" xfId="0" applyAlignment="1" applyFont="1">
      <alignment shrinkToFit="0" vertical="center" wrapText="1"/>
    </xf>
    <xf borderId="0" fillId="0" fontId="1" numFmtId="0" xfId="0" applyAlignment="1" applyFont="1">
      <alignment horizontal="center" shrinkToFit="0" vertical="center" wrapText="1"/>
    </xf>
    <xf borderId="0" fillId="0" fontId="1" numFmtId="166" xfId="0" applyAlignment="1" applyFont="1" applyNumberFormat="1">
      <alignment shrinkToFit="0" vertical="center" wrapText="1"/>
    </xf>
    <xf borderId="7" fillId="6" fontId="1" numFmtId="164" xfId="0" applyAlignment="1" applyBorder="1" applyFont="1" applyNumberFormat="1">
      <alignment vertical="center"/>
    </xf>
    <xf borderId="0" fillId="0" fontId="1" numFmtId="164" xfId="0" applyAlignment="1" applyFont="1" applyNumberFormat="1">
      <alignment horizontal="right" vertical="center"/>
    </xf>
    <xf borderId="0" fillId="0" fontId="1" numFmtId="9" xfId="0" applyFont="1" applyNumberFormat="1"/>
    <xf borderId="27" fillId="0" fontId="1" numFmtId="0" xfId="0" applyAlignment="1" applyBorder="1" applyFont="1">
      <alignment horizontal="left" vertical="center"/>
    </xf>
    <xf borderId="12" fillId="6" fontId="1" numFmtId="0" xfId="0" applyAlignment="1" applyBorder="1" applyFont="1">
      <alignment horizontal="right" vertical="center"/>
    </xf>
    <xf borderId="12" fillId="6" fontId="1" numFmtId="0" xfId="0" applyBorder="1" applyFont="1"/>
    <xf borderId="22" fillId="6" fontId="1" numFmtId="0" xfId="0" applyBorder="1" applyFont="1"/>
    <xf borderId="4" fillId="6" fontId="3" numFmtId="167" xfId="0" applyAlignment="1" applyBorder="1" applyFont="1" applyNumberFormat="1">
      <alignment horizontal="center"/>
    </xf>
    <xf borderId="0" fillId="0" fontId="1" numFmtId="0" xfId="0" applyAlignment="1" applyFont="1">
      <alignment readingOrder="0"/>
    </xf>
    <xf borderId="12" fillId="0" fontId="1" numFmtId="0" xfId="0" applyAlignment="1" applyBorder="1" applyFont="1">
      <alignment horizontal="right"/>
    </xf>
    <xf borderId="4" fillId="0" fontId="1" numFmtId="0" xfId="0" applyAlignment="1" applyBorder="1" applyFont="1">
      <alignment horizontal="center" vertical="center"/>
    </xf>
    <xf borderId="6" fillId="0" fontId="1" numFmtId="9" xfId="0" applyAlignment="1" applyBorder="1" applyFont="1" applyNumberFormat="1">
      <alignment horizontal="center" readingOrder="0" vertical="center"/>
    </xf>
    <xf borderId="12" fillId="0" fontId="1" numFmtId="164" xfId="0" applyAlignment="1" applyBorder="1" applyFont="1" applyNumberFormat="1">
      <alignment horizontal="right"/>
    </xf>
    <xf borderId="6" fillId="0" fontId="1" numFmtId="9" xfId="0" applyAlignment="1" applyBorder="1" applyFont="1" applyNumberFormat="1">
      <alignment horizontal="center" vertical="center"/>
    </xf>
    <xf borderId="12" fillId="0" fontId="1" numFmtId="0" xfId="0" applyAlignment="1" applyBorder="1" applyFont="1">
      <alignment horizontal="right" readingOrder="0"/>
    </xf>
    <xf borderId="0" fillId="0" fontId="1" numFmtId="168" xfId="0" applyFont="1" applyNumberFormat="1"/>
    <xf borderId="22" fillId="6" fontId="1" numFmtId="0" xfId="0" applyAlignment="1" applyBorder="1" applyFont="1">
      <alignment horizontal="right"/>
    </xf>
    <xf borderId="22" fillId="6" fontId="1" numFmtId="0" xfId="0" applyAlignment="1" applyBorder="1" applyFont="1">
      <alignment horizontal="center" vertical="center"/>
    </xf>
    <xf borderId="28" fillId="6" fontId="1" numFmtId="0" xfId="0" applyBorder="1" applyFont="1"/>
    <xf borderId="4" fillId="6" fontId="3" numFmtId="169" xfId="0" applyAlignment="1" applyBorder="1" applyFont="1" applyNumberFormat="1">
      <alignment horizontal="center"/>
    </xf>
    <xf borderId="29" fillId="0" fontId="1" numFmtId="0" xfId="0" applyAlignment="1" applyBorder="1" applyFont="1">
      <alignment horizontal="right"/>
    </xf>
    <xf borderId="30" fillId="0" fontId="1" numFmtId="0" xfId="0" applyBorder="1" applyFont="1"/>
    <xf borderId="30" fillId="0" fontId="1" numFmtId="164" xfId="0" applyAlignment="1" applyBorder="1" applyFont="1" applyNumberFormat="1">
      <alignment horizontal="center"/>
    </xf>
    <xf borderId="31" fillId="0" fontId="1" numFmtId="164" xfId="0" applyAlignment="1" applyBorder="1" applyFont="1" applyNumberFormat="1">
      <alignment horizontal="right"/>
    </xf>
    <xf borderId="32" fillId="8" fontId="2" numFmtId="0" xfId="0" applyAlignment="1" applyBorder="1" applyFill="1" applyFont="1">
      <alignment horizontal="right"/>
    </xf>
    <xf borderId="33" fillId="8" fontId="2" numFmtId="0" xfId="0" applyAlignment="1" applyBorder="1" applyFont="1">
      <alignment horizontal="center"/>
    </xf>
    <xf borderId="34" fillId="8" fontId="2" numFmtId="0" xfId="0" applyAlignment="1" applyBorder="1" applyFont="1">
      <alignment horizontal="center"/>
    </xf>
    <xf borderId="35" fillId="8" fontId="2" numFmtId="169" xfId="0" applyAlignment="1" applyBorder="1" applyFont="1" applyNumberFormat="1">
      <alignment horizontal="center"/>
    </xf>
    <xf borderId="36" fillId="0" fontId="5" numFmtId="0" xfId="0" applyBorder="1" applyFont="1"/>
    <xf borderId="12" fillId="0" fontId="11" numFmtId="0" xfId="0" applyBorder="1" applyFont="1"/>
    <xf borderId="6" fillId="0" fontId="12" numFmtId="0" xfId="0" applyAlignment="1" applyBorder="1" applyFont="1">
      <alignment readingOrder="0"/>
    </xf>
    <xf borderId="6" fillId="0" fontId="12" numFmtId="164" xfId="0" applyAlignment="1" applyBorder="1" applyFont="1" applyNumberFormat="1">
      <alignment readingOrder="0"/>
    </xf>
    <xf borderId="6" fillId="0" fontId="12" numFmtId="164" xfId="0" applyAlignment="1" applyBorder="1" applyFont="1" applyNumberFormat="1">
      <alignment horizontal="right" readingOrder="0"/>
    </xf>
    <xf borderId="37" fillId="0" fontId="12" numFmtId="0" xfId="0" applyAlignment="1" applyBorder="1" applyFont="1">
      <alignment readingOrder="0" vertical="center"/>
    </xf>
    <xf borderId="27" fillId="0" fontId="12" numFmtId="0" xfId="0" applyBorder="1" applyFont="1"/>
    <xf borderId="0" fillId="0" fontId="13" numFmtId="0" xfId="0" applyAlignment="1" applyFont="1">
      <alignment horizontal="left" shrinkToFit="0" vertical="bottom" wrapText="0"/>
    </xf>
    <xf borderId="37" fillId="0" fontId="12" numFmtId="164" xfId="0" applyAlignment="1" applyBorder="1" applyFont="1" applyNumberFormat="1">
      <alignment horizontal="center" readingOrder="0" vertical="center"/>
    </xf>
    <xf borderId="37" fillId="0" fontId="12" numFmtId="164" xfId="0" applyAlignment="1" applyBorder="1" applyFont="1" applyNumberFormat="1">
      <alignment horizontal="right" readingOrder="0" vertical="center"/>
    </xf>
    <xf borderId="37" fillId="0" fontId="5" numFmtId="0" xfId="0" applyBorder="1" applyFont="1"/>
    <xf borderId="27" fillId="0" fontId="12" numFmtId="0" xfId="0" applyAlignment="1" applyBorder="1" applyFont="1">
      <alignment readingOrder="0"/>
    </xf>
    <xf borderId="16" fillId="0" fontId="5" numFmtId="0" xfId="0" applyBorder="1" applyFont="1"/>
    <xf borderId="38" fillId="0" fontId="12" numFmtId="0" xfId="0" applyBorder="1" applyFont="1"/>
    <xf borderId="16" fillId="0" fontId="12" numFmtId="0" xfId="0" applyAlignment="1" applyBorder="1" applyFont="1">
      <alignment readingOrder="0" vertical="center"/>
    </xf>
    <xf borderId="38" fillId="0" fontId="12" numFmtId="0" xfId="0" applyAlignment="1" applyBorder="1" applyFont="1">
      <alignment readingOrder="0" vertical="center"/>
    </xf>
    <xf borderId="38" fillId="0" fontId="12" numFmtId="0" xfId="0" applyAlignment="1" applyBorder="1" applyFont="1">
      <alignment vertical="center"/>
    </xf>
    <xf borderId="38" fillId="0" fontId="12" numFmtId="164" xfId="0" applyAlignment="1" applyBorder="1" applyFont="1" applyNumberFormat="1">
      <alignment readingOrder="0" vertical="center"/>
    </xf>
    <xf borderId="38" fillId="0" fontId="12" numFmtId="164" xfId="0" applyAlignment="1" applyBorder="1" applyFont="1" applyNumberFormat="1">
      <alignment horizontal="right" readingOrder="0" vertical="center"/>
    </xf>
    <xf borderId="0" fillId="0" fontId="7" numFmtId="164" xfId="0" applyFont="1" applyNumberFormat="1"/>
    <xf borderId="0" fillId="0" fontId="7" numFmtId="164" xfId="0" applyAlignment="1" applyFont="1" applyNumberFormat="1">
      <alignment horizontal="right"/>
    </xf>
    <xf borderId="0" fillId="0" fontId="8" numFmtId="0" xfId="0" applyFont="1"/>
    <xf borderId="0" fillId="0" fontId="8" numFmtId="164" xfId="0" applyAlignment="1" applyFont="1" applyNumberFormat="1">
      <alignment horizontal="right"/>
    </xf>
    <xf borderId="0" fillId="0" fontId="14" numFmtId="0" xfId="0" applyAlignment="1" applyFont="1">
      <alignment horizontal="center"/>
    </xf>
    <xf borderId="12" fillId="0" fontId="3" numFmtId="0" xfId="0" applyAlignment="1" applyBorder="1" applyFont="1">
      <alignment horizontal="center" shrinkToFit="0" vertical="center" wrapText="1"/>
    </xf>
    <xf borderId="4" fillId="0" fontId="15" numFmtId="0" xfId="0" applyAlignment="1" applyBorder="1" applyFont="1">
      <alignment horizontal="left" readingOrder="0" shrinkToFit="0" vertical="center" wrapText="1"/>
    </xf>
    <xf borderId="12" fillId="9" fontId="3" numFmtId="0" xfId="0" applyAlignment="1" applyBorder="1" applyFill="1" applyFont="1">
      <alignment horizontal="left" shrinkToFit="0" vertical="center" wrapText="1"/>
    </xf>
    <xf borderId="12" fillId="9" fontId="4" numFmtId="164" xfId="0" applyAlignment="1" applyBorder="1" applyFont="1" applyNumberFormat="1">
      <alignment horizontal="right" shrinkToFit="0" vertical="center" wrapText="1"/>
    </xf>
    <xf borderId="0" fillId="0" fontId="14" numFmtId="0" xfId="0" applyAlignment="1" applyFont="1">
      <alignment shrinkToFit="0" vertical="center" wrapText="1"/>
    </xf>
    <xf borderId="0" fillId="0" fontId="16" numFmtId="0" xfId="0" applyAlignment="1" applyFont="1">
      <alignment horizontal="center" shrinkToFit="0" vertical="center" wrapText="1"/>
    </xf>
    <xf borderId="0" fillId="0" fontId="15" numFmtId="0" xfId="0" applyAlignment="1" applyFont="1">
      <alignment shrinkToFit="0" wrapText="1"/>
    </xf>
    <xf borderId="0" fillId="0" fontId="15" numFmtId="170" xfId="0" applyAlignment="1" applyFont="1" applyNumberFormat="1">
      <alignment shrinkToFit="0" wrapText="1"/>
    </xf>
    <xf borderId="0" fillId="0" fontId="15" numFmtId="164" xfId="0" applyAlignment="1" applyFont="1" applyNumberFormat="1">
      <alignment horizontal="right" shrinkToFit="0" wrapText="1"/>
    </xf>
    <xf borderId="0" fillId="0" fontId="1" numFmtId="164" xfId="0" applyAlignment="1" applyFont="1" applyNumberFormat="1">
      <alignment shrinkToFit="0" vertical="center" wrapText="1"/>
    </xf>
    <xf borderId="0" fillId="0" fontId="17" numFmtId="0" xfId="0" applyAlignment="1" applyFont="1">
      <alignment shrinkToFit="0" wrapText="1"/>
    </xf>
    <xf borderId="0" fillId="0" fontId="18" numFmtId="0" xfId="0" applyAlignment="1" applyFont="1">
      <alignment shrinkToFit="0" wrapText="1"/>
    </xf>
    <xf borderId="0" fillId="0" fontId="18" numFmtId="170" xfId="0" applyAlignment="1" applyFont="1" applyNumberFormat="1">
      <alignment shrinkToFit="0" wrapText="1"/>
    </xf>
    <xf borderId="0" fillId="0" fontId="18" numFmtId="164" xfId="0" applyAlignment="1" applyFont="1" applyNumberFormat="1">
      <alignment horizontal="right" shrinkToFit="0" wrapText="1"/>
    </xf>
    <xf borderId="12" fillId="0" fontId="17" numFmtId="0" xfId="0" applyAlignment="1" applyBorder="1" applyFont="1">
      <alignment horizontal="center" shrinkToFit="0" vertical="center" wrapText="1"/>
    </xf>
    <xf borderId="12" fillId="0" fontId="17" numFmtId="170" xfId="0" applyAlignment="1" applyBorder="1" applyFont="1" applyNumberFormat="1">
      <alignment horizontal="center" shrinkToFit="0" vertical="center" wrapText="1"/>
    </xf>
    <xf borderId="12" fillId="0" fontId="17" numFmtId="164" xfId="0" applyAlignment="1" applyBorder="1" applyFont="1" applyNumberFormat="1">
      <alignment horizontal="right" shrinkToFit="0" vertical="center" wrapText="1"/>
    </xf>
    <xf borderId="12" fillId="0" fontId="18" numFmtId="0" xfId="0" applyAlignment="1" applyBorder="1" applyFont="1">
      <alignment horizontal="left" shrinkToFit="0" vertical="center" wrapText="1"/>
    </xf>
    <xf borderId="12" fillId="0" fontId="18" numFmtId="0" xfId="0" applyAlignment="1" applyBorder="1" applyFont="1">
      <alignment shrinkToFit="0" vertical="center" wrapText="1"/>
    </xf>
    <xf borderId="12" fillId="0" fontId="18" numFmtId="0" xfId="0" applyAlignment="1" applyBorder="1" applyFont="1">
      <alignment horizontal="center" vertical="center"/>
    </xf>
    <xf borderId="12" fillId="0" fontId="18" numFmtId="171" xfId="0" applyAlignment="1" applyBorder="1" applyFont="1" applyNumberFormat="1">
      <alignment horizontal="center" vertical="center"/>
    </xf>
    <xf borderId="12" fillId="0" fontId="18" numFmtId="1" xfId="0" applyAlignment="1" applyBorder="1" applyFont="1" applyNumberFormat="1">
      <alignment shrinkToFit="0" vertical="center" wrapText="1"/>
    </xf>
    <xf borderId="12" fillId="0" fontId="18" numFmtId="164" xfId="0" applyAlignment="1" applyBorder="1" applyFont="1" applyNumberFormat="1">
      <alignment horizontal="right" shrinkToFit="0" vertical="center" wrapText="1"/>
    </xf>
    <xf borderId="12" fillId="0" fontId="18" numFmtId="0" xfId="0" applyAlignment="1" applyBorder="1" applyFont="1">
      <alignment vertical="center"/>
    </xf>
    <xf borderId="12" fillId="0" fontId="18" numFmtId="164" xfId="0" applyAlignment="1" applyBorder="1" applyFont="1" applyNumberFormat="1">
      <alignment horizontal="right" vertical="center"/>
    </xf>
    <xf borderId="0" fillId="0" fontId="18" numFmtId="0" xfId="0" applyAlignment="1" applyFont="1">
      <alignment shrinkToFit="0" vertical="center" wrapText="1"/>
    </xf>
    <xf borderId="0" fillId="0" fontId="18" numFmtId="171" xfId="0" applyAlignment="1" applyFont="1" applyNumberFormat="1">
      <alignment horizontal="center" vertical="center"/>
    </xf>
    <xf borderId="0" fillId="0" fontId="18" numFmtId="1" xfId="0" applyAlignment="1" applyFont="1" applyNumberFormat="1">
      <alignment shrinkToFit="0" vertical="center" wrapText="1"/>
    </xf>
    <xf borderId="12" fillId="0" fontId="17" numFmtId="0" xfId="0" applyAlignment="1" applyBorder="1" applyFont="1">
      <alignment shrinkToFit="0" vertical="center" wrapText="1"/>
    </xf>
    <xf borderId="16" fillId="0" fontId="3" numFmtId="164" xfId="0" applyAlignment="1" applyBorder="1" applyFont="1" applyNumberFormat="1">
      <alignment horizontal="right" shrinkToFit="0" vertical="center" wrapText="1"/>
    </xf>
    <xf borderId="0" fillId="0" fontId="17" numFmtId="0" xfId="0" applyAlignment="1" applyFont="1">
      <alignment shrinkToFit="0" vertical="center" wrapText="1"/>
    </xf>
    <xf borderId="0" fillId="0" fontId="18" numFmtId="170" xfId="0" applyAlignment="1" applyFont="1" applyNumberFormat="1">
      <alignment shrinkToFit="0" vertical="center" wrapText="1"/>
    </xf>
    <xf borderId="0" fillId="0" fontId="18" numFmtId="164" xfId="0" applyAlignment="1" applyFont="1" applyNumberFormat="1">
      <alignment horizontal="right" shrinkToFit="0" vertical="center" wrapText="1"/>
    </xf>
    <xf borderId="0" fillId="0" fontId="1" numFmtId="169" xfId="0" applyAlignment="1" applyFont="1" applyNumberFormat="1">
      <alignment shrinkToFit="0" vertical="center" wrapText="1"/>
    </xf>
    <xf borderId="12" fillId="0" fontId="17" numFmtId="1" xfId="0" applyAlignment="1" applyBorder="1" applyFont="1" applyNumberFormat="1">
      <alignment horizontal="center" shrinkToFit="0" vertical="center" wrapText="1"/>
    </xf>
    <xf borderId="12" fillId="0" fontId="18" numFmtId="0" xfId="0" applyAlignment="1" applyBorder="1" applyFont="1">
      <alignment horizontal="center" shrinkToFit="0" vertical="center" wrapText="1"/>
    </xf>
    <xf borderId="12" fillId="0" fontId="18" numFmtId="169" xfId="0" applyAlignment="1" applyBorder="1" applyFont="1" applyNumberFormat="1">
      <alignment horizontal="left" shrinkToFit="0" vertical="center" wrapText="1"/>
    </xf>
    <xf borderId="12" fillId="0" fontId="18" numFmtId="2" xfId="0" applyAlignment="1" applyBorder="1" applyFont="1" applyNumberFormat="1">
      <alignment horizontal="center" shrinkToFit="0" vertical="center" wrapText="1"/>
    </xf>
    <xf borderId="12" fillId="0" fontId="18" numFmtId="2" xfId="0" applyAlignment="1" applyBorder="1" applyFont="1" applyNumberFormat="1">
      <alignment horizontal="center" vertical="center"/>
    </xf>
    <xf borderId="12" fillId="0" fontId="3" numFmtId="164" xfId="0" applyAlignment="1" applyBorder="1" applyFont="1" applyNumberFormat="1">
      <alignment horizontal="right" shrinkToFit="0" vertical="center" wrapText="1"/>
    </xf>
    <xf borderId="12" fillId="0" fontId="18" numFmtId="172" xfId="0" applyAlignment="1" applyBorder="1" applyFont="1" applyNumberFormat="1">
      <alignment horizontal="center" shrinkToFit="0" vertical="center" wrapText="1"/>
    </xf>
    <xf borderId="12" fillId="0" fontId="18" numFmtId="169" xfId="0" applyAlignment="1" applyBorder="1" applyFont="1" applyNumberFormat="1">
      <alignment shrinkToFit="0" vertical="center" wrapText="1"/>
    </xf>
    <xf borderId="0" fillId="0" fontId="19" numFmtId="0" xfId="0" applyFont="1"/>
    <xf borderId="12" fillId="0" fontId="18" numFmtId="169" xfId="0" applyAlignment="1" applyBorder="1" applyFont="1" applyNumberFormat="1">
      <alignment horizontal="center" shrinkToFit="0" vertical="center" wrapText="1"/>
    </xf>
    <xf borderId="0" fillId="0" fontId="8" numFmtId="165" xfId="0" applyFont="1" applyNumberFormat="1"/>
    <xf borderId="0" fillId="0" fontId="20" numFmtId="0" xfId="0" applyAlignment="1" applyFont="1">
      <alignment shrinkToFit="0" vertical="center" wrapText="1"/>
    </xf>
    <xf borderId="0" fillId="0" fontId="21" numFmtId="0" xfId="0" applyAlignment="1" applyFont="1">
      <alignment shrinkToFit="0" wrapText="1"/>
    </xf>
    <xf borderId="0" fillId="0" fontId="4" numFmtId="0" xfId="0" applyAlignment="1" applyFont="1">
      <alignment shrinkToFit="0" wrapText="1"/>
    </xf>
    <xf borderId="0" fillId="0" fontId="4" numFmtId="164" xfId="0" applyAlignment="1" applyFont="1" applyNumberFormat="1">
      <alignment horizontal="right" shrinkToFit="0" vertical="center" wrapText="1"/>
    </xf>
    <xf borderId="4" fillId="4" fontId="4" numFmtId="0" xfId="0" applyAlignment="1" applyBorder="1" applyFont="1">
      <alignment horizontal="center" shrinkToFit="0" wrapText="1"/>
    </xf>
    <xf borderId="12" fillId="4" fontId="4" numFmtId="164" xfId="0" applyAlignment="1" applyBorder="1" applyFont="1" applyNumberFormat="1">
      <alignment horizontal="right" shrinkToFit="0" vertical="center" wrapText="1"/>
    </xf>
    <xf borderId="0" fillId="0" fontId="17" numFmtId="0" xfId="0" applyFont="1"/>
    <xf borderId="0" fillId="0" fontId="18" numFmtId="0" xfId="0" applyFont="1"/>
    <xf borderId="0" fillId="0" fontId="17" numFmtId="0" xfId="0" applyAlignment="1" applyFont="1">
      <alignment horizontal="left"/>
    </xf>
    <xf borderId="0" fillId="0" fontId="17" numFmtId="164" xfId="0" applyAlignment="1" applyFont="1" applyNumberFormat="1">
      <alignment horizontal="right"/>
    </xf>
    <xf borderId="39" fillId="0" fontId="18" numFmtId="0" xfId="0" applyBorder="1" applyFont="1"/>
    <xf borderId="40" fillId="0" fontId="17" numFmtId="0" xfId="0" applyAlignment="1" applyBorder="1" applyFont="1">
      <alignment horizontal="center"/>
    </xf>
    <xf borderId="41" fillId="0" fontId="5" numFmtId="0" xfId="0" applyBorder="1" applyFont="1"/>
    <xf borderId="4" fillId="0" fontId="18" numFmtId="0" xfId="0" applyAlignment="1" applyBorder="1" applyFont="1">
      <alignment horizontal="left"/>
    </xf>
    <xf borderId="4" fillId="0" fontId="18" numFmtId="0" xfId="0" applyAlignment="1" applyBorder="1" applyFont="1">
      <alignment horizontal="center"/>
    </xf>
    <xf borderId="4" fillId="9" fontId="3" numFmtId="0" xfId="0" applyAlignment="1" applyBorder="1" applyFont="1">
      <alignment horizontal="left" readingOrder="0" shrinkToFit="0" vertical="center" wrapText="1"/>
    </xf>
    <xf borderId="12" fillId="9" fontId="4" numFmtId="164" xfId="0" applyAlignment="1" applyBorder="1" applyFont="1" applyNumberFormat="1">
      <alignment horizontal="center" shrinkToFit="0" vertical="center" wrapText="1"/>
    </xf>
    <xf borderId="30" fillId="0" fontId="15" numFmtId="0" xfId="0" applyAlignment="1" applyBorder="1" applyFont="1">
      <alignment horizontal="left" shrinkToFit="0" vertical="center" wrapText="1"/>
    </xf>
    <xf borderId="30" fillId="0" fontId="5" numFmtId="0" xfId="0" applyBorder="1" applyFont="1"/>
    <xf borderId="4" fillId="0" fontId="18" numFmtId="0" xfId="0" applyAlignment="1" applyBorder="1" applyFont="1">
      <alignment horizontal="center" shrinkToFit="0" vertical="center" wrapText="1"/>
    </xf>
    <xf borderId="5" fillId="0" fontId="8" numFmtId="0" xfId="0" applyAlignment="1" applyBorder="1" applyFont="1">
      <alignment horizontal="center"/>
    </xf>
    <xf borderId="4" fillId="0" fontId="8" numFmtId="0" xfId="0" applyAlignment="1" applyBorder="1" applyFont="1">
      <alignment horizontal="center"/>
    </xf>
    <xf borderId="12" fillId="0" fontId="7" numFmtId="165" xfId="0" applyBorder="1" applyFont="1" applyNumberFormat="1"/>
    <xf borderId="0" fillId="0" fontId="7" numFmtId="0" xfId="0" applyFont="1"/>
    <xf borderId="12" fillId="0" fontId="17" numFmtId="164" xfId="0" applyAlignment="1" applyBorder="1" applyFont="1" applyNumberFormat="1">
      <alignment horizontal="center" shrinkToFit="0" vertical="center" wrapText="1"/>
    </xf>
    <xf borderId="29" fillId="0" fontId="8" numFmtId="0" xfId="0" applyBorder="1" applyFont="1"/>
    <xf borderId="30" fillId="0" fontId="8" numFmtId="0" xfId="0" applyBorder="1" applyFont="1"/>
    <xf borderId="31" fillId="0" fontId="8" numFmtId="0" xfId="0" applyBorder="1" applyFont="1"/>
    <xf borderId="16" fillId="0" fontId="8" numFmtId="165" xfId="0" applyBorder="1" applyFont="1" applyNumberFormat="1"/>
    <xf borderId="27" fillId="0" fontId="8" numFmtId="0" xfId="0" applyBorder="1" applyFont="1"/>
    <xf borderId="12" fillId="0" fontId="8" numFmtId="165" xfId="0" applyBorder="1" applyFont="1" applyNumberFormat="1"/>
    <xf borderId="39" fillId="0" fontId="8" numFmtId="165" xfId="0" applyBorder="1" applyFont="1" applyNumberFormat="1"/>
    <xf borderId="42" fillId="0" fontId="8" numFmtId="0" xfId="0" applyAlignment="1" applyBorder="1" applyFont="1">
      <alignment horizontal="center"/>
    </xf>
    <xf borderId="4" fillId="0" fontId="8" numFmtId="165" xfId="0" applyBorder="1" applyFont="1" applyNumberFormat="1"/>
    <xf borderId="6" fillId="0" fontId="8" numFmtId="165" xfId="0" applyBorder="1" applyFont="1" applyNumberFormat="1"/>
    <xf borderId="42" fillId="0" fontId="8" numFmtId="0" xfId="0" applyBorder="1" applyFont="1"/>
    <xf borderId="42" fillId="0" fontId="19" numFmtId="0" xfId="0" applyBorder="1" applyFont="1"/>
    <xf borderId="40" fillId="0" fontId="8" numFmtId="0" xfId="0" applyBorder="1" applyFont="1"/>
    <xf borderId="41" fillId="0" fontId="8" numFmtId="0" xfId="0" applyBorder="1" applyFont="1"/>
    <xf borderId="38" fillId="0" fontId="8" numFmtId="0" xfId="0" applyBorder="1" applyFont="1"/>
    <xf borderId="12" fillId="9" fontId="4" numFmtId="0" xfId="0" applyAlignment="1" applyBorder="1" applyFont="1">
      <alignment horizontal="center" shrinkToFit="0" vertical="center" wrapText="1"/>
    </xf>
    <xf borderId="0" fillId="0" fontId="15" numFmtId="173" xfId="0" applyAlignment="1" applyFont="1" applyNumberFormat="1">
      <alignment shrinkToFit="0" wrapText="1"/>
    </xf>
    <xf borderId="0" fillId="0" fontId="18" numFmtId="173" xfId="0" applyAlignment="1" applyFont="1" applyNumberFormat="1">
      <alignment shrinkToFit="0" wrapText="1"/>
    </xf>
    <xf borderId="12" fillId="0" fontId="17" numFmtId="173" xfId="0" applyAlignment="1" applyBorder="1" applyFont="1" applyNumberFormat="1">
      <alignment horizontal="center" shrinkToFit="0" vertical="center" wrapText="1"/>
    </xf>
    <xf borderId="12" fillId="0" fontId="18" numFmtId="165" xfId="0" applyAlignment="1" applyBorder="1" applyFont="1" applyNumberFormat="1">
      <alignment shrinkToFit="0" vertical="center" wrapText="1"/>
    </xf>
    <xf borderId="12" fillId="0" fontId="18" numFmtId="165" xfId="0" applyAlignment="1" applyBorder="1" applyFont="1" applyNumberFormat="1">
      <alignment vertical="center"/>
    </xf>
    <xf borderId="16" fillId="0" fontId="3" numFmtId="169" xfId="0" applyAlignment="1" applyBorder="1" applyFont="1" applyNumberFormat="1">
      <alignment shrinkToFit="0" vertical="center" wrapText="1"/>
    </xf>
    <xf borderId="0" fillId="0" fontId="18" numFmtId="173" xfId="0" applyAlignment="1" applyFont="1" applyNumberFormat="1">
      <alignment shrinkToFit="0" vertical="center" wrapText="1"/>
    </xf>
    <xf borderId="12" fillId="0" fontId="3" numFmtId="169" xfId="0" applyAlignment="1" applyBorder="1" applyFont="1" applyNumberFormat="1">
      <alignment shrinkToFit="0" vertical="center" wrapText="1"/>
    </xf>
    <xf borderId="12" fillId="0" fontId="18" numFmtId="173" xfId="0" applyAlignment="1" applyBorder="1" applyFont="1" applyNumberFormat="1">
      <alignment shrinkToFit="0" vertical="center" wrapText="1"/>
    </xf>
    <xf borderId="0" fillId="0" fontId="4" numFmtId="169" xfId="0" applyAlignment="1" applyFont="1" applyNumberFormat="1">
      <alignment shrinkToFit="0" vertical="center" wrapText="1"/>
    </xf>
    <xf borderId="12" fillId="4" fontId="4" numFmtId="169" xfId="0" applyAlignment="1" applyBorder="1" applyFont="1" applyNumberFormat="1">
      <alignment shrinkToFit="0" vertical="center" wrapText="1"/>
    </xf>
    <xf borderId="4" fillId="0" fontId="18" numFmtId="0" xfId="0" applyAlignment="1" applyBorder="1" applyFont="1">
      <alignment horizontal="center" vertical="center"/>
    </xf>
    <xf borderId="27" fillId="0" fontId="8" numFmtId="165" xfId="0" applyBorder="1" applyFont="1" applyNumberFormat="1"/>
    <xf borderId="12" fillId="0" fontId="18" numFmtId="1" xfId="0" applyAlignment="1" applyBorder="1" applyFont="1" applyNumberFormat="1">
      <alignment horizontal="center" shrinkToFit="0" vertical="center" wrapText="1"/>
    </xf>
    <xf borderId="42" fillId="0" fontId="8" numFmtId="165" xfId="0" applyBorder="1" applyFont="1" applyNumberFormat="1"/>
    <xf borderId="4" fillId="9" fontId="3" numFmtId="0" xfId="0" applyAlignment="1" applyBorder="1" applyFont="1">
      <alignment horizontal="left" readingOrder="0" shrinkToFit="0" vertical="top" wrapText="1"/>
    </xf>
    <xf borderId="4" fillId="0" fontId="7" numFmtId="0" xfId="0" applyAlignment="1" applyBorder="1" applyFont="1">
      <alignment horizontal="center"/>
    </xf>
    <xf borderId="29" fillId="0" fontId="18" numFmtId="0" xfId="0" applyAlignment="1" applyBorder="1" applyFont="1">
      <alignment horizontal="center" vertical="center"/>
    </xf>
    <xf borderId="0" fillId="0" fontId="18" numFmtId="0" xfId="0" applyAlignment="1" applyFont="1">
      <alignment horizontal="center" vertical="center"/>
    </xf>
    <xf borderId="0" fillId="0" fontId="8" numFmtId="0" xfId="0" applyAlignment="1" applyFont="1">
      <alignment horizontal="center"/>
    </xf>
    <xf borderId="4" fillId="0" fontId="8" numFmtId="0" xfId="0" applyBorder="1" applyFont="1"/>
    <xf borderId="29" fillId="0" fontId="8" numFmtId="0" xfId="0" applyAlignment="1" applyBorder="1" applyFont="1">
      <alignment horizontal="center"/>
    </xf>
    <xf borderId="4" fillId="0" fontId="8" numFmtId="0" xfId="0" applyAlignment="1" applyBorder="1" applyFont="1">
      <alignment horizontal="left"/>
    </xf>
    <xf borderId="0" fillId="0" fontId="8" numFmtId="0" xfId="0" applyAlignment="1" applyFont="1">
      <alignment horizontal="left"/>
    </xf>
    <xf borderId="12" fillId="0" fontId="18" numFmtId="0" xfId="0" applyAlignment="1" applyBorder="1" applyFont="1">
      <alignment horizontal="left" shrinkToFit="0" wrapText="1"/>
    </xf>
    <xf borderId="40" fillId="0" fontId="19" numFmtId="0" xfId="0" applyBorder="1" applyFont="1"/>
    <xf borderId="41" fillId="0" fontId="19" numFmtId="0" xfId="0" applyBorder="1" applyFont="1"/>
    <xf borderId="38" fillId="0" fontId="19" numFmtId="0" xfId="0" applyBorder="1" applyFont="1"/>
    <xf borderId="42" fillId="0" fontId="8" numFmtId="0" xfId="0" applyAlignment="1" applyBorder="1" applyFont="1">
      <alignment horizontal="left"/>
    </xf>
    <xf borderId="12" fillId="0" fontId="7" numFmtId="173" xfId="0" applyBorder="1" applyFont="1" applyNumberFormat="1"/>
    <xf borderId="12" fillId="0" fontId="8" numFmtId="0" xfId="0" applyBorder="1" applyFont="1"/>
    <xf borderId="12" fillId="0" fontId="7" numFmtId="0" xfId="0" applyBorder="1" applyFont="1"/>
    <xf borderId="4" fillId="0" fontId="17" numFmtId="173" xfId="0" applyAlignment="1" applyBorder="1" applyFont="1" applyNumberFormat="1">
      <alignment horizontal="center" shrinkToFit="0" vertical="center" wrapText="1"/>
    </xf>
    <xf borderId="4" fillId="0" fontId="18" numFmtId="169" xfId="0" applyAlignment="1" applyBorder="1" applyFont="1" applyNumberFormat="1">
      <alignment horizontal="left" shrinkToFit="0" vertical="center" wrapText="1"/>
    </xf>
    <xf borderId="4" fillId="0" fontId="1" numFmtId="169" xfId="0" applyAlignment="1" applyBorder="1" applyFont="1" applyNumberFormat="1">
      <alignment horizontal="center" shrinkToFit="0" vertical="center" wrapText="1"/>
    </xf>
    <xf borderId="42" fillId="0" fontId="1" numFmtId="169" xfId="0" applyAlignment="1" applyBorder="1" applyFont="1" applyNumberFormat="1">
      <alignment shrinkToFit="0" vertical="center" wrapText="1"/>
    </xf>
    <xf borderId="4" fillId="0" fontId="3" numFmtId="169" xfId="0" applyAlignment="1" applyBorder="1" applyFont="1" applyNumberFormat="1">
      <alignment shrinkToFit="0" vertical="center" wrapText="1"/>
    </xf>
    <xf borderId="4" fillId="0" fontId="18" numFmtId="165" xfId="0" applyAlignment="1" applyBorder="1" applyFont="1" applyNumberFormat="1">
      <alignment shrinkToFit="0" vertical="center" wrapText="1"/>
    </xf>
    <xf borderId="40" fillId="0" fontId="1" numFmtId="169" xfId="0" applyAlignment="1" applyBorder="1" applyFont="1" applyNumberFormat="1">
      <alignment shrinkToFit="0" vertical="center" wrapText="1"/>
    </xf>
    <xf borderId="12" fillId="0" fontId="8" numFmtId="174" xfId="0" applyBorder="1" applyFont="1" applyNumberFormat="1"/>
    <xf borderId="12" fillId="0" fontId="8" numFmtId="175" xfId="0" applyBorder="1" applyFont="1" applyNumberFormat="1"/>
    <xf borderId="6" fillId="0" fontId="8" numFmtId="0" xfId="0" applyBorder="1" applyFont="1"/>
    <xf borderId="4" fillId="0" fontId="18" numFmtId="173" xfId="0" applyAlignment="1" applyBorder="1" applyFont="1" applyNumberFormat="1">
      <alignment shrinkToFit="0" vertical="center" wrapText="1"/>
    </xf>
    <xf borderId="43" fillId="4" fontId="4" numFmtId="169" xfId="0" applyAlignment="1" applyBorder="1" applyFont="1" applyNumberFormat="1">
      <alignment shrinkToFit="0" vertical="center" wrapText="1"/>
    </xf>
    <xf borderId="41" fillId="0" fontId="8" numFmtId="165" xfId="0" applyBorder="1" applyFont="1" applyNumberFormat="1"/>
    <xf borderId="4" fillId="0" fontId="18" numFmtId="0" xfId="0" applyAlignment="1" applyBorder="1" applyFont="1">
      <alignment horizontal="left" shrinkToFit="0" vertical="center" wrapText="1"/>
    </xf>
    <xf borderId="12" fillId="0" fontId="8" numFmtId="165" xfId="0" applyAlignment="1" applyBorder="1" applyFont="1" applyNumberFormat="1">
      <alignment horizontal="right"/>
    </xf>
    <xf borderId="12" fillId="0" fontId="7" numFmtId="165" xfId="0" applyAlignment="1" applyBorder="1" applyFont="1" applyNumberFormat="1">
      <alignment horizontal="right"/>
    </xf>
    <xf borderId="27" fillId="0" fontId="19" numFmtId="0" xfId="0" applyBorder="1" applyFont="1"/>
    <xf borderId="40" fillId="0" fontId="18" numFmtId="0" xfId="0" applyBorder="1" applyFont="1"/>
    <xf borderId="12" fillId="0" fontId="18" numFmtId="0" xfId="0" applyAlignment="1" applyBorder="1" applyFont="1">
      <alignment horizontal="left" shrinkToFit="0" vertical="top" wrapText="1"/>
    </xf>
    <xf borderId="12" fillId="0" fontId="18" numFmtId="176" xfId="0" applyAlignment="1" applyBorder="1" applyFont="1" applyNumberFormat="1">
      <alignment vertical="center"/>
    </xf>
    <xf borderId="42" fillId="0" fontId="1" numFmtId="169" xfId="0" applyAlignment="1" applyBorder="1" applyFont="1" applyNumberFormat="1">
      <alignment horizontal="center" shrinkToFit="0" vertical="center" wrapText="1"/>
    </xf>
    <xf borderId="4" fillId="9" fontId="3" numFmtId="0" xfId="0" applyAlignment="1" applyBorder="1" applyFont="1">
      <alignment horizontal="left" shrinkToFit="0" vertical="center" wrapText="1"/>
    </xf>
    <xf borderId="12" fillId="0" fontId="18" numFmtId="176" xfId="0" applyAlignment="1" applyBorder="1" applyFont="1" applyNumberFormat="1">
      <alignment shrinkToFit="0" vertical="center" wrapText="1"/>
    </xf>
    <xf borderId="0" fillId="0" fontId="8" numFmtId="169" xfId="0" applyFont="1" applyNumberFormat="1"/>
    <xf borderId="42" fillId="0" fontId="18" numFmtId="0" xfId="0" applyBorder="1" applyFont="1"/>
    <xf borderId="12" fillId="0" fontId="8" numFmtId="173" xfId="0" applyBorder="1" applyFont="1" applyNumberFormat="1"/>
    <xf borderId="30" fillId="0" fontId="15" numFmtId="0" xfId="0" applyAlignment="1" applyBorder="1" applyFont="1">
      <alignment horizontal="left" readingOrder="0" shrinkToFit="0" vertical="center" wrapText="1"/>
    </xf>
    <xf borderId="12" fillId="0" fontId="3" numFmtId="177" xfId="0" applyAlignment="1" applyBorder="1" applyFont="1" applyNumberFormat="1">
      <alignment shrinkToFit="0" vertical="center" wrapText="1"/>
    </xf>
    <xf borderId="0" fillId="0" fontId="8" numFmtId="0" xfId="0" applyAlignment="1" applyFont="1">
      <alignment horizontal="center" vertical="center"/>
    </xf>
    <xf borderId="40" fillId="0" fontId="8" numFmtId="165" xfId="0" applyBorder="1" applyFont="1" applyNumberFormat="1"/>
    <xf borderId="12" fillId="0" fontId="18" numFmtId="169" xfId="0" applyAlignment="1" applyBorder="1" applyFont="1" applyNumberFormat="1">
      <alignment horizontal="left" readingOrder="0" shrinkToFit="0" vertical="center" wrapText="1"/>
    </xf>
    <xf borderId="4" fillId="0" fontId="8" numFmtId="0" xfId="0" applyAlignment="1" applyBorder="1" applyFont="1">
      <alignment horizontal="center" readingOrder="0"/>
    </xf>
    <xf borderId="12" fillId="0" fontId="8" numFmtId="165" xfId="0" applyAlignment="1" applyBorder="1" applyFont="1" applyNumberFormat="1">
      <alignment readingOrder="0"/>
    </xf>
    <xf borderId="44" fillId="0" fontId="7" numFmtId="0" xfId="0" applyAlignment="1" applyBorder="1" applyFont="1">
      <alignment shrinkToFit="0" wrapText="1"/>
    </xf>
    <xf borderId="45" fillId="0" fontId="14" numFmtId="0" xfId="0" applyAlignment="1" applyBorder="1" applyFont="1">
      <alignment horizontal="center" shrinkToFit="0" wrapText="1"/>
    </xf>
    <xf borderId="46" fillId="0" fontId="5" numFmtId="0" xfId="0" applyBorder="1" applyFont="1"/>
    <xf borderId="47" fillId="0" fontId="5" numFmtId="0" xfId="0" applyBorder="1" applyFont="1"/>
    <xf borderId="48" fillId="0" fontId="7" numFmtId="0" xfId="0" applyAlignment="1" applyBorder="1" applyFont="1">
      <alignment shrinkToFit="0" wrapText="1"/>
    </xf>
    <xf borderId="4" fillId="9" fontId="3" numFmtId="0" xfId="0" applyAlignment="1" applyBorder="1" applyFont="1">
      <alignment readingOrder="0" shrinkToFit="0" vertical="center" wrapText="1"/>
    </xf>
    <xf borderId="12" fillId="9" fontId="3" numFmtId="0" xfId="0" applyAlignment="1" applyBorder="1" applyFont="1">
      <alignment shrinkToFit="0" vertical="center" wrapText="1"/>
    </xf>
    <xf borderId="49" fillId="0" fontId="16" numFmtId="0" xfId="0" applyAlignment="1" applyBorder="1" applyFont="1">
      <alignment horizontal="center" shrinkToFit="0" vertical="center" wrapText="1"/>
    </xf>
    <xf borderId="50" fillId="0" fontId="8" numFmtId="0" xfId="0" applyAlignment="1" applyBorder="1" applyFont="1">
      <alignment shrinkToFit="0" vertical="center" wrapText="1"/>
    </xf>
    <xf borderId="51" fillId="0" fontId="5" numFmtId="0" xfId="0" applyBorder="1" applyFont="1"/>
    <xf borderId="52" fillId="0" fontId="5" numFmtId="0" xfId="0" applyBorder="1" applyFont="1"/>
    <xf borderId="48" fillId="0" fontId="17" numFmtId="0" xfId="0" applyAlignment="1" applyBorder="1" applyFont="1">
      <alignment shrinkToFit="0" wrapText="1"/>
    </xf>
    <xf borderId="4" fillId="0" fontId="7" numFmtId="0" xfId="0" applyAlignment="1" applyBorder="1" applyFont="1">
      <alignment horizontal="center" shrinkToFit="0" wrapText="1"/>
    </xf>
    <xf borderId="4" fillId="0" fontId="7" numFmtId="0" xfId="0" applyAlignment="1" applyBorder="1" applyFont="1">
      <alignment horizontal="center" readingOrder="0"/>
    </xf>
    <xf borderId="12" fillId="0" fontId="7" numFmtId="165" xfId="0" applyAlignment="1" applyBorder="1" applyFont="1" applyNumberFormat="1">
      <alignment readingOrder="0"/>
    </xf>
    <xf borderId="27" fillId="0" fontId="7" numFmtId="0" xfId="0" applyBorder="1" applyFont="1"/>
    <xf borderId="12" fillId="0" fontId="18" numFmtId="3" xfId="0" applyAlignment="1" applyBorder="1" applyFont="1" applyNumberFormat="1">
      <alignment horizontal="center" shrinkToFit="0" vertical="center" wrapText="1"/>
    </xf>
    <xf borderId="12" fillId="0" fontId="7" numFmtId="0" xfId="0" applyAlignment="1" applyBorder="1" applyFont="1">
      <alignment shrinkToFit="0" vertical="center" wrapText="1"/>
    </xf>
    <xf borderId="12" fillId="0" fontId="18" numFmtId="178" xfId="0" applyAlignment="1" applyBorder="1" applyFont="1" applyNumberFormat="1">
      <alignment horizontal="right" shrinkToFit="0" vertical="center" wrapText="1"/>
    </xf>
    <xf borderId="12" fillId="0" fontId="7" numFmtId="0" xfId="0" applyAlignment="1" applyBorder="1" applyFont="1">
      <alignment shrinkToFit="0" wrapText="1"/>
    </xf>
    <xf borderId="12" fillId="0" fontId="22" numFmtId="0" xfId="0" applyAlignment="1" applyBorder="1" applyFont="1">
      <alignment horizontal="center" shrinkToFit="0" vertical="center" wrapText="1"/>
    </xf>
    <xf borderId="12" fillId="7" fontId="18" numFmtId="178" xfId="0" applyAlignment="1" applyBorder="1" applyFont="1" applyNumberFormat="1">
      <alignment shrinkToFit="0" vertical="center" wrapText="1"/>
    </xf>
    <xf borderId="12" fillId="7" fontId="18" numFmtId="0" xfId="0" applyAlignment="1" applyBorder="1" applyFont="1">
      <alignment horizontal="center" shrinkToFit="0" vertical="center" wrapText="1"/>
    </xf>
    <xf borderId="12" fillId="7" fontId="18" numFmtId="178" xfId="0" applyAlignment="1" applyBorder="1" applyFont="1" applyNumberFormat="1">
      <alignment readingOrder="0" shrinkToFit="0" vertical="center" wrapText="1"/>
    </xf>
    <xf borderId="42" fillId="0" fontId="7" numFmtId="0" xfId="0" applyBorder="1" applyFont="1"/>
    <xf borderId="49" fillId="0" fontId="7" numFmtId="0" xfId="0" applyAlignment="1" applyBorder="1" applyFont="1">
      <alignment shrinkToFit="0" vertical="center" wrapText="1"/>
    </xf>
    <xf borderId="50" fillId="0" fontId="7" numFmtId="0" xfId="0" applyAlignment="1" applyBorder="1" applyFont="1">
      <alignment shrinkToFit="0" vertical="center" wrapText="1"/>
    </xf>
    <xf borderId="12" fillId="0" fontId="3" numFmtId="179" xfId="0" applyAlignment="1" applyBorder="1" applyFont="1" applyNumberFormat="1">
      <alignment horizontal="right" shrinkToFit="0" vertical="center" wrapText="1"/>
    </xf>
    <xf borderId="48" fillId="0" fontId="17" numFmtId="0" xfId="0" applyAlignment="1" applyBorder="1" applyFont="1">
      <alignment shrinkToFit="0" vertical="center" wrapText="1"/>
    </xf>
    <xf borderId="48" fillId="0" fontId="7" numFmtId="0" xfId="0" applyAlignment="1" applyBorder="1" applyFont="1">
      <alignment shrinkToFit="0" vertical="center" wrapText="1"/>
    </xf>
    <xf borderId="53" fillId="0" fontId="7" numFmtId="0" xfId="0" applyAlignment="1" applyBorder="1" applyFont="1">
      <alignment shrinkToFit="0" vertical="center" wrapText="1"/>
    </xf>
    <xf borderId="12" fillId="0" fontId="7" numFmtId="0" xfId="0" applyAlignment="1" applyBorder="1" applyFont="1">
      <alignment horizontal="right" shrinkToFit="0" wrapText="1"/>
    </xf>
    <xf borderId="49" fillId="0" fontId="7" numFmtId="0" xfId="0" applyAlignment="1" applyBorder="1" applyFont="1">
      <alignment shrinkToFit="0" wrapText="1"/>
    </xf>
    <xf borderId="12" fillId="0" fontId="3" numFmtId="0" xfId="0" applyAlignment="1" applyBorder="1" applyFont="1">
      <alignment horizontal="right" shrinkToFit="0" vertical="center" wrapText="1"/>
    </xf>
    <xf borderId="12" fillId="0" fontId="18" numFmtId="0" xfId="0" applyAlignment="1" applyBorder="1" applyFont="1">
      <alignment horizontal="right" shrinkToFit="0" vertical="center" wrapText="1"/>
    </xf>
    <xf borderId="42" fillId="0" fontId="7" numFmtId="178" xfId="0" applyBorder="1" applyFont="1" applyNumberFormat="1"/>
    <xf borderId="0" fillId="0" fontId="7" numFmtId="178" xfId="0" applyFont="1" applyNumberFormat="1"/>
    <xf borderId="12" fillId="0" fontId="7" numFmtId="0" xfId="0" applyAlignment="1" applyBorder="1" applyFont="1">
      <alignment horizontal="center" shrinkToFit="0" vertical="center" wrapText="1"/>
    </xf>
    <xf borderId="0" fillId="0" fontId="7" numFmtId="179" xfId="0" applyFont="1" applyNumberFormat="1"/>
    <xf borderId="49" fillId="0" fontId="23" numFmtId="0" xfId="0" applyAlignment="1" applyBorder="1" applyFont="1">
      <alignment shrinkToFit="0" vertical="center" wrapText="1"/>
    </xf>
    <xf borderId="49" fillId="0" fontId="23" numFmtId="0" xfId="0" applyAlignment="1" applyBorder="1" applyFont="1">
      <alignment horizontal="right" shrinkToFit="0" vertical="center" wrapText="1"/>
    </xf>
    <xf borderId="12" fillId="0" fontId="3" numFmtId="178" xfId="0" applyAlignment="1" applyBorder="1" applyFont="1" applyNumberFormat="1">
      <alignment horizontal="right" shrinkToFit="0" vertical="center" wrapText="1"/>
    </xf>
    <xf borderId="40" fillId="0" fontId="7" numFmtId="0" xfId="0" applyBorder="1" applyFont="1"/>
    <xf borderId="41" fillId="0" fontId="7" numFmtId="0" xfId="0" applyBorder="1" applyFont="1"/>
    <xf borderId="38" fillId="0" fontId="7" numFmtId="0" xfId="0" applyBorder="1" applyFont="1"/>
    <xf borderId="53" fillId="0" fontId="7" numFmtId="0" xfId="0" applyAlignment="1" applyBorder="1" applyFont="1">
      <alignment shrinkToFit="0" wrapText="1"/>
    </xf>
    <xf borderId="45" fillId="0" fontId="7" numFmtId="0" xfId="0" applyAlignment="1" applyBorder="1" applyFont="1">
      <alignment shrinkToFit="0" wrapText="1"/>
    </xf>
    <xf borderId="12" fillId="4" fontId="2" numFmtId="178" xfId="0" applyAlignment="1" applyBorder="1" applyFont="1" applyNumberFormat="1">
      <alignment horizontal="right" shrinkToFit="0" vertical="center" wrapText="1"/>
    </xf>
    <xf borderId="44" fillId="0" fontId="17" numFmtId="0" xfId="0" applyAlignment="1" applyBorder="1" applyFont="1">
      <alignment shrinkToFit="0" wrapText="1"/>
    </xf>
    <xf borderId="45" fillId="0" fontId="17" numFmtId="0" xfId="0" applyAlignment="1" applyBorder="1" applyFont="1">
      <alignment shrinkToFit="0" wrapText="1"/>
    </xf>
    <xf borderId="12" fillId="0" fontId="18" numFmtId="0" xfId="0" applyAlignment="1" applyBorder="1" applyFont="1">
      <alignment shrinkToFit="0" wrapText="1"/>
    </xf>
    <xf borderId="0" fillId="0" fontId="7" numFmtId="0" xfId="0" applyAlignment="1" applyFont="1">
      <alignment shrinkToFit="0" wrapText="1"/>
    </xf>
    <xf borderId="4" fillId="0" fontId="7" numFmtId="0" xfId="0" applyAlignment="1" applyBorder="1" applyFont="1">
      <alignment shrinkToFit="0" wrapText="1"/>
    </xf>
    <xf borderId="12" fillId="10" fontId="3" numFmtId="0" xfId="0" applyAlignment="1" applyBorder="1" applyFill="1" applyFont="1">
      <alignment horizontal="center" shrinkToFit="0" vertical="center" wrapText="1"/>
    </xf>
    <xf borderId="39" fillId="0" fontId="17" numFmtId="0" xfId="0" applyAlignment="1" applyBorder="1" applyFont="1">
      <alignment horizontal="center" shrinkToFit="0" vertical="center" wrapText="1"/>
    </xf>
    <xf borderId="54" fillId="0" fontId="18" numFmtId="0" xfId="0" applyAlignment="1" applyBorder="1" applyFont="1">
      <alignment horizontal="center" shrinkToFit="0" vertical="center" wrapText="1"/>
    </xf>
    <xf borderId="31" fillId="0" fontId="18" numFmtId="0" xfId="0" applyAlignment="1" applyBorder="1" applyFont="1">
      <alignment horizontal="center" vertical="center"/>
    </xf>
    <xf borderId="39" fillId="0" fontId="18" numFmtId="171" xfId="0" applyAlignment="1" applyBorder="1" applyFont="1" applyNumberFormat="1">
      <alignment horizontal="center" vertical="center"/>
    </xf>
    <xf borderId="39" fillId="0" fontId="18" numFmtId="176" xfId="0" applyAlignment="1" applyBorder="1" applyFont="1" applyNumberFormat="1">
      <alignment horizontal="center" shrinkToFit="0" vertical="center" wrapText="1"/>
    </xf>
    <xf borderId="39" fillId="0" fontId="18" numFmtId="0" xfId="0" applyAlignment="1" applyBorder="1" applyFont="1">
      <alignment shrinkToFit="0" vertical="center" wrapText="1"/>
    </xf>
    <xf borderId="39" fillId="0" fontId="18" numFmtId="165" xfId="0" applyAlignment="1" applyBorder="1" applyFont="1" applyNumberFormat="1">
      <alignment shrinkToFit="0" vertical="center" wrapText="1"/>
    </xf>
    <xf borderId="4" fillId="0" fontId="22" numFmtId="0" xfId="0" applyAlignment="1" applyBorder="1" applyFont="1">
      <alignment horizontal="center" vertical="center"/>
    </xf>
    <xf borderId="16" fillId="0" fontId="18" numFmtId="0" xfId="0" applyAlignment="1" applyBorder="1" applyFont="1">
      <alignment shrinkToFit="0" vertical="center" wrapText="1"/>
    </xf>
    <xf borderId="6" fillId="0" fontId="18" numFmtId="0" xfId="0" applyAlignment="1" applyBorder="1" applyFont="1">
      <alignment horizontal="center" vertical="center"/>
    </xf>
    <xf borderId="0" fillId="0" fontId="7" numFmtId="0" xfId="0" applyAlignment="1" applyFont="1">
      <alignment horizontal="center"/>
    </xf>
    <xf borderId="39" fillId="0" fontId="17" numFmtId="170" xfId="0" applyAlignment="1" applyBorder="1" applyFont="1" applyNumberFormat="1">
      <alignment horizontal="center" shrinkToFit="0" vertical="center" wrapText="1"/>
    </xf>
    <xf borderId="39" fillId="0" fontId="17" numFmtId="173" xfId="0" applyAlignment="1" applyBorder="1" applyFont="1" applyNumberFormat="1">
      <alignment horizontal="center" shrinkToFit="0" vertical="center" wrapText="1"/>
    </xf>
    <xf borderId="0" fillId="0" fontId="7" numFmtId="173" xfId="0" applyFont="1" applyNumberFormat="1"/>
    <xf borderId="55" fillId="0" fontId="18" numFmtId="0" xfId="0" applyAlignment="1" applyBorder="1" applyFont="1">
      <alignment horizontal="center" shrinkToFit="0" vertical="center" wrapText="1"/>
    </xf>
    <xf borderId="12" fillId="0" fontId="22" numFmtId="0" xfId="0" applyAlignment="1" applyBorder="1" applyFont="1">
      <alignment horizontal="left" shrinkToFit="0" vertical="center" wrapText="1"/>
    </xf>
    <xf borderId="12" fillId="5" fontId="18" numFmtId="169" xfId="0" applyAlignment="1" applyBorder="1" applyFont="1" applyNumberFormat="1">
      <alignment horizontal="left" shrinkToFit="0" vertical="center" wrapText="1"/>
    </xf>
    <xf borderId="12" fillId="5" fontId="18" numFmtId="180" xfId="0" applyAlignment="1" applyBorder="1" applyFont="1" applyNumberFormat="1">
      <alignment horizontal="center" shrinkToFit="0" vertical="center" wrapText="1"/>
    </xf>
    <xf borderId="56" fillId="0" fontId="18" numFmtId="0" xfId="0" applyAlignment="1" applyBorder="1" applyFont="1">
      <alignment horizontal="center" vertical="center"/>
    </xf>
    <xf borderId="12" fillId="0" fontId="9" numFmtId="0" xfId="0" applyBorder="1" applyFont="1"/>
    <xf borderId="12" fillId="0" fontId="7" numFmtId="0" xfId="0" applyAlignment="1" applyBorder="1" applyFont="1">
      <alignment horizontal="center" vertical="center"/>
    </xf>
    <xf borderId="12" fillId="0" fontId="7" numFmtId="169" xfId="0" applyBorder="1" applyFont="1" applyNumberFormat="1"/>
    <xf borderId="57" fillId="0" fontId="18" numFmtId="0" xfId="0" applyAlignment="1" applyBorder="1" applyFont="1">
      <alignment horizontal="center" shrinkToFit="0" vertical="center" wrapText="1"/>
    </xf>
    <xf borderId="57" fillId="0" fontId="22" numFmtId="181" xfId="0" applyAlignment="1" applyBorder="1" applyFont="1" applyNumberFormat="1">
      <alignment horizontal="left" shrinkToFit="0" vertical="center" wrapText="1"/>
    </xf>
    <xf borderId="12" fillId="0" fontId="18" numFmtId="177" xfId="0" applyAlignment="1" applyBorder="1" applyFont="1" applyNumberFormat="1">
      <alignment horizontal="center" shrinkToFit="0" vertical="center" wrapText="1"/>
    </xf>
    <xf borderId="12" fillId="4" fontId="2" numFmtId="169" xfId="0" applyAlignment="1" applyBorder="1" applyFont="1" applyNumberFormat="1">
      <alignment shrinkToFit="0" vertical="center" wrapText="1"/>
    </xf>
    <xf borderId="0" fillId="0" fontId="17" numFmtId="0" xfId="0" applyAlignment="1" applyFont="1">
      <alignment horizontal="center" shrinkToFit="0" vertical="center" wrapText="1"/>
    </xf>
    <xf borderId="0" fillId="0" fontId="18" numFmtId="0" xfId="0" applyAlignment="1" applyFont="1">
      <alignment horizontal="left" shrinkToFit="0" vertical="center" wrapText="1"/>
    </xf>
    <xf borderId="4" fillId="0" fontId="10" numFmtId="0" xfId="0" applyAlignment="1" applyBorder="1" applyFont="1">
      <alignment readingOrder="0" shrinkToFit="0" vertical="center" wrapText="1"/>
    </xf>
    <xf borderId="39" fillId="0" fontId="18" numFmtId="0" xfId="0" applyAlignment="1" applyBorder="1" applyFont="1">
      <alignment horizontal="center" shrinkToFit="0" vertical="center" wrapText="1"/>
    </xf>
    <xf borderId="0" fillId="0" fontId="18" numFmtId="0" xfId="0" applyAlignment="1" applyFont="1">
      <alignment horizontal="center" shrinkToFit="0" vertical="center" wrapText="1"/>
    </xf>
    <xf borderId="12" fillId="0" fontId="18" numFmtId="180" xfId="0" applyAlignment="1" applyBorder="1" applyFont="1" applyNumberFormat="1">
      <alignment horizontal="center" shrinkToFit="0" vertical="center" wrapText="1"/>
    </xf>
    <xf borderId="7" fillId="7" fontId="8" numFmtId="0" xfId="0" applyBorder="1" applyFont="1"/>
    <xf borderId="12" fillId="5" fontId="18" numFmtId="2" xfId="0" applyAlignment="1" applyBorder="1" applyFont="1" applyNumberFormat="1">
      <alignment horizontal="center" shrinkToFit="0" vertical="center" wrapText="1"/>
    </xf>
    <xf borderId="12" fillId="0" fontId="22" numFmtId="0" xfId="0" applyAlignment="1" applyBorder="1" applyFont="1">
      <alignment shrinkToFit="0" vertical="center" wrapText="1"/>
    </xf>
    <xf borderId="12" fillId="7" fontId="18" numFmtId="169" xfId="0" applyAlignment="1" applyBorder="1" applyFont="1" applyNumberFormat="1">
      <alignment horizontal="left" shrinkToFit="0" vertical="center" wrapText="1"/>
    </xf>
    <xf borderId="55" fillId="0" fontId="18" numFmtId="0" xfId="0" applyAlignment="1" applyBorder="1" applyFont="1">
      <alignment horizontal="left" vertical="center"/>
    </xf>
    <xf borderId="7" fillId="7" fontId="8" numFmtId="2" xfId="0" applyBorder="1" applyFont="1" applyNumberFormat="1"/>
    <xf borderId="7" fillId="7" fontId="24" numFmtId="173" xfId="0" applyBorder="1" applyFont="1" applyNumberFormat="1"/>
    <xf borderId="0" fillId="0" fontId="25" numFmtId="0" xfId="0" applyAlignment="1" applyFont="1">
      <alignment horizontal="center"/>
    </xf>
    <xf borderId="0" fillId="0" fontId="26" numFmtId="0" xfId="0" applyFont="1"/>
    <xf borderId="12" fillId="0" fontId="6" numFmtId="0" xfId="0" applyAlignment="1" applyBorder="1" applyFont="1">
      <alignment horizontal="center" shrinkToFit="0" vertical="center" wrapText="1"/>
    </xf>
    <xf borderId="4" fillId="0" fontId="9" numFmtId="0" xfId="0" applyAlignment="1" applyBorder="1" applyFont="1">
      <alignment readingOrder="0" shrinkToFit="0" vertical="center" wrapText="1"/>
    </xf>
    <xf borderId="12" fillId="0" fontId="27" numFmtId="0" xfId="0" applyAlignment="1" applyBorder="1" applyFont="1">
      <alignment horizontal="center" shrinkToFit="0" vertical="center" wrapText="1"/>
    </xf>
    <xf borderId="0" fillId="0" fontId="28" numFmtId="0" xfId="0" applyAlignment="1" applyFont="1">
      <alignment horizontal="center" shrinkToFit="0" vertical="center" wrapText="1"/>
    </xf>
    <xf borderId="30" fillId="0" fontId="29" numFmtId="0" xfId="0" applyAlignment="1" applyBorder="1" applyFont="1">
      <alignment horizontal="left" shrinkToFit="0" vertical="center" wrapText="1"/>
    </xf>
    <xf borderId="0" fillId="0" fontId="29" numFmtId="0" xfId="0" applyAlignment="1" applyFont="1">
      <alignment shrinkToFit="0" wrapText="1"/>
    </xf>
    <xf borderId="0" fillId="0" fontId="29" numFmtId="170" xfId="0" applyAlignment="1" applyFont="1" applyNumberFormat="1">
      <alignment shrinkToFit="0" wrapText="1"/>
    </xf>
    <xf borderId="0" fillId="0" fontId="29" numFmtId="173" xfId="0" applyAlignment="1" applyFont="1" applyNumberFormat="1">
      <alignment shrinkToFit="0" wrapText="1"/>
    </xf>
    <xf borderId="0" fillId="0" fontId="30" numFmtId="0" xfId="0" applyAlignment="1" applyFont="1">
      <alignment shrinkToFit="0" wrapText="1"/>
    </xf>
    <xf borderId="0" fillId="0" fontId="31" numFmtId="0" xfId="0" applyAlignment="1" applyFont="1">
      <alignment shrinkToFit="0" wrapText="1"/>
    </xf>
    <xf borderId="0" fillId="0" fontId="31" numFmtId="170" xfId="0" applyAlignment="1" applyFont="1" applyNumberFormat="1">
      <alignment shrinkToFit="0" wrapText="1"/>
    </xf>
    <xf borderId="0" fillId="0" fontId="31" numFmtId="173" xfId="0" applyAlignment="1" applyFont="1" applyNumberFormat="1">
      <alignment shrinkToFit="0" wrapText="1"/>
    </xf>
    <xf borderId="12" fillId="0" fontId="30" numFmtId="0" xfId="0" applyAlignment="1" applyBorder="1" applyFont="1">
      <alignment horizontal="center" shrinkToFit="0" vertical="center" wrapText="1"/>
    </xf>
    <xf borderId="12" fillId="0" fontId="30" numFmtId="170" xfId="0" applyAlignment="1" applyBorder="1" applyFont="1" applyNumberFormat="1">
      <alignment horizontal="center" shrinkToFit="0" vertical="center" wrapText="1"/>
    </xf>
    <xf borderId="12" fillId="0" fontId="30" numFmtId="173" xfId="0" applyAlignment="1" applyBorder="1" applyFont="1" applyNumberFormat="1">
      <alignment horizontal="center" shrinkToFit="0" vertical="center" wrapText="1"/>
    </xf>
    <xf borderId="12" fillId="0" fontId="31" numFmtId="0" xfId="0" applyAlignment="1" applyBorder="1" applyFont="1">
      <alignment horizontal="left" shrinkToFit="0" vertical="center" wrapText="1"/>
    </xf>
    <xf borderId="12" fillId="0" fontId="31" numFmtId="0" xfId="0" applyAlignment="1" applyBorder="1" applyFont="1">
      <alignment shrinkToFit="0" vertical="center" wrapText="1"/>
    </xf>
    <xf borderId="12" fillId="0" fontId="31" numFmtId="0" xfId="0" applyAlignment="1" applyBorder="1" applyFont="1">
      <alignment horizontal="center" vertical="center"/>
    </xf>
    <xf borderId="12" fillId="0" fontId="31" numFmtId="171" xfId="0" applyAlignment="1" applyBorder="1" applyFont="1" applyNumberFormat="1">
      <alignment horizontal="center" vertical="center"/>
    </xf>
    <xf borderId="12" fillId="0" fontId="31" numFmtId="0" xfId="0" applyAlignment="1" applyBorder="1" applyFont="1">
      <alignment horizontal="center" shrinkToFit="0" vertical="center" wrapText="1"/>
    </xf>
    <xf borderId="12" fillId="0" fontId="31" numFmtId="165" xfId="0" applyAlignment="1" applyBorder="1" applyFont="1" applyNumberFormat="1">
      <alignment shrinkToFit="0" vertical="center" wrapText="1"/>
    </xf>
    <xf borderId="12" fillId="0" fontId="31" numFmtId="0" xfId="0" applyAlignment="1" applyBorder="1" applyFont="1">
      <alignment vertical="center"/>
    </xf>
    <xf borderId="12" fillId="0" fontId="31" numFmtId="165" xfId="0" applyAlignment="1" applyBorder="1" applyFont="1" applyNumberFormat="1">
      <alignment vertical="center"/>
    </xf>
    <xf borderId="0" fillId="0" fontId="31" numFmtId="0" xfId="0" applyAlignment="1" applyFont="1">
      <alignment shrinkToFit="0" vertical="center" wrapText="1"/>
    </xf>
    <xf borderId="0" fillId="0" fontId="31" numFmtId="171" xfId="0" applyAlignment="1" applyFont="1" applyNumberFormat="1">
      <alignment horizontal="center" vertical="center"/>
    </xf>
    <xf borderId="12" fillId="0" fontId="30" numFmtId="0" xfId="0" applyAlignment="1" applyBorder="1" applyFont="1">
      <alignment shrinkToFit="0" vertical="center" wrapText="1"/>
    </xf>
    <xf borderId="16" fillId="0" fontId="6" numFmtId="169" xfId="0" applyAlignment="1" applyBorder="1" applyFont="1" applyNumberFormat="1">
      <alignment shrinkToFit="0" vertical="center" wrapText="1"/>
    </xf>
    <xf borderId="0" fillId="0" fontId="30" numFmtId="0" xfId="0" applyAlignment="1" applyFont="1">
      <alignment shrinkToFit="0" vertical="center" wrapText="1"/>
    </xf>
    <xf borderId="0" fillId="0" fontId="31" numFmtId="170" xfId="0" applyAlignment="1" applyFont="1" applyNumberFormat="1">
      <alignment shrinkToFit="0" vertical="center" wrapText="1"/>
    </xf>
    <xf borderId="0" fillId="0" fontId="31" numFmtId="173" xfId="0" applyAlignment="1" applyFont="1" applyNumberFormat="1">
      <alignment shrinkToFit="0" vertical="center" wrapText="1"/>
    </xf>
    <xf borderId="12" fillId="0" fontId="31" numFmtId="169" xfId="0" applyAlignment="1" applyBorder="1" applyFont="1" applyNumberFormat="1">
      <alignment horizontal="left" shrinkToFit="0" vertical="center" wrapText="1"/>
    </xf>
    <xf borderId="12" fillId="0" fontId="31" numFmtId="2" xfId="0" applyAlignment="1" applyBorder="1" applyFont="1" applyNumberFormat="1">
      <alignment horizontal="center" shrinkToFit="0" vertical="center" wrapText="1"/>
    </xf>
    <xf borderId="42" fillId="0" fontId="7" numFmtId="0" xfId="0" applyAlignment="1" applyBorder="1" applyFont="1">
      <alignment shrinkToFit="0" wrapText="1"/>
    </xf>
    <xf borderId="12" fillId="0" fontId="31" numFmtId="2" xfId="0" applyAlignment="1" applyBorder="1" applyFont="1" applyNumberFormat="1">
      <alignment horizontal="center" vertical="center"/>
    </xf>
    <xf borderId="12" fillId="0" fontId="6" numFmtId="169" xfId="0" applyAlignment="1" applyBorder="1" applyFont="1" applyNumberFormat="1">
      <alignment shrinkToFit="0" vertical="center" wrapText="1"/>
    </xf>
    <xf borderId="12" fillId="0" fontId="31" numFmtId="172" xfId="0" applyAlignment="1" applyBorder="1" applyFont="1" applyNumberFormat="1">
      <alignment horizontal="center" shrinkToFit="0" vertical="center" wrapText="1"/>
    </xf>
    <xf borderId="12" fillId="0" fontId="31" numFmtId="169" xfId="0" applyAlignment="1" applyBorder="1" applyFont="1" applyNumberFormat="1">
      <alignment shrinkToFit="0" vertical="center" wrapText="1"/>
    </xf>
    <xf borderId="56" fillId="0" fontId="31" numFmtId="0" xfId="0" applyAlignment="1" applyBorder="1" applyFont="1">
      <alignment horizontal="center" vertical="center"/>
    </xf>
    <xf borderId="55" fillId="0" fontId="31" numFmtId="0" xfId="0" applyAlignment="1" applyBorder="1" applyFont="1">
      <alignment horizontal="left" vertical="center"/>
    </xf>
    <xf borderId="55" fillId="0" fontId="31" numFmtId="0" xfId="0" applyAlignment="1" applyBorder="1" applyFont="1">
      <alignment horizontal="center" vertical="center"/>
    </xf>
    <xf borderId="0" fillId="0" fontId="7" numFmtId="165" xfId="0" applyFont="1" applyNumberFormat="1"/>
    <xf borderId="12" fillId="0" fontId="31" numFmtId="169" xfId="0" applyAlignment="1" applyBorder="1" applyFont="1" applyNumberFormat="1">
      <alignment horizontal="center" shrinkToFit="0" vertical="center" wrapText="1"/>
    </xf>
    <xf borderId="0" fillId="0" fontId="32" numFmtId="0" xfId="0" applyAlignment="1" applyFont="1">
      <alignment shrinkToFit="0" vertical="center" wrapText="1"/>
    </xf>
    <xf borderId="0" fillId="0" fontId="33" numFmtId="0" xfId="0" applyAlignment="1" applyFont="1">
      <alignment shrinkToFit="0" wrapText="1"/>
    </xf>
    <xf borderId="0" fillId="0" fontId="27" numFmtId="0" xfId="0" applyAlignment="1" applyFont="1">
      <alignment shrinkToFit="0" wrapText="1"/>
    </xf>
    <xf borderId="0" fillId="0" fontId="27" numFmtId="169" xfId="0" applyAlignment="1" applyFont="1" applyNumberFormat="1">
      <alignment shrinkToFit="0" vertical="center" wrapText="1"/>
    </xf>
    <xf borderId="4" fillId="4" fontId="27" numFmtId="0" xfId="0" applyAlignment="1" applyBorder="1" applyFont="1">
      <alignment horizontal="center" shrinkToFit="0" wrapText="1"/>
    </xf>
    <xf borderId="12" fillId="4" fontId="27" numFmtId="169" xfId="0" applyAlignment="1" applyBorder="1" applyFont="1" applyNumberFormat="1">
      <alignment shrinkToFit="0" vertical="center" wrapText="1"/>
    </xf>
    <xf borderId="0" fillId="0" fontId="30" numFmtId="0" xfId="0" applyFont="1"/>
    <xf borderId="0" fillId="0" fontId="31" numFmtId="0" xfId="0" applyFont="1"/>
    <xf borderId="0" fillId="0" fontId="30" numFmtId="0" xfId="0" applyAlignment="1" applyFont="1">
      <alignment horizontal="left"/>
    </xf>
    <xf borderId="39" fillId="0" fontId="31" numFmtId="0" xfId="0" applyBorder="1" applyFont="1"/>
    <xf borderId="40" fillId="0" fontId="30" numFmtId="0" xfId="0" applyAlignment="1" applyBorder="1" applyFont="1">
      <alignment horizontal="center"/>
    </xf>
    <xf borderId="4" fillId="0" fontId="31" numFmtId="0" xfId="0" applyAlignment="1" applyBorder="1" applyFont="1">
      <alignment horizontal="left"/>
    </xf>
    <xf borderId="4" fillId="0" fontId="31" numFmtId="0" xfId="0" applyAlignment="1" applyBorder="1" applyFont="1">
      <alignment horizontal="center"/>
    </xf>
    <xf borderId="4" fillId="5" fontId="9" numFmtId="0" xfId="0" applyAlignment="1" applyBorder="1" applyFont="1">
      <alignment readingOrder="0" shrinkToFit="0" vertical="center" wrapText="1"/>
    </xf>
    <xf borderId="12" fillId="11" fontId="27" numFmtId="0" xfId="0" applyAlignment="1" applyBorder="1" applyFill="1" applyFont="1">
      <alignment horizontal="center" shrinkToFit="0" vertical="center" wrapText="1"/>
    </xf>
    <xf borderId="4" fillId="0" fontId="3" numFmtId="0" xfId="0" applyAlignment="1" applyBorder="1" applyFont="1">
      <alignment horizontal="left" readingOrder="0" shrinkToFit="0" vertical="center" wrapText="1"/>
    </xf>
    <xf borderId="12" fillId="9" fontId="27" numFmtId="0" xfId="0" applyAlignment="1" applyBorder="1" applyFont="1">
      <alignment horizontal="center" shrinkToFit="0" vertical="center" wrapText="1"/>
    </xf>
    <xf borderId="0" fillId="0" fontId="34" numFmtId="0" xfId="0" applyFont="1"/>
  </cellXfs>
  <cellStyles count="1">
    <cellStyle xfId="0" name="Normal" builtinId="0"/>
  </cellStyles>
  <dxfs count="1">
    <dxf>
      <font>
        <color theme="0"/>
      </font>
      <fill>
        <patternFill patternType="none"/>
      </fill>
      <border/>
    </dxf>
  </dxfs>
</styleSheet>
</file>

<file path=xl/_rels/workbook.xml.rels><?xml version="1.0" encoding="UTF-8" standalone="yes"?><Relationships xmlns="http://schemas.openxmlformats.org/package/2006/relationships"><Relationship Id="rId40" Type="http://schemas.openxmlformats.org/officeDocument/2006/relationships/worksheet" Target="worksheets/sheet37.xml"/><Relationship Id="rId42" Type="http://schemas.openxmlformats.org/officeDocument/2006/relationships/worksheet" Target="worksheets/sheet39.xml"/><Relationship Id="rId41" Type="http://schemas.openxmlformats.org/officeDocument/2006/relationships/worksheet" Target="worksheets/sheet38.xml"/><Relationship Id="rId44" Type="http://schemas.openxmlformats.org/officeDocument/2006/relationships/worksheet" Target="worksheets/sheet41.xml"/><Relationship Id="rId43" Type="http://schemas.openxmlformats.org/officeDocument/2006/relationships/worksheet" Target="worksheets/sheet40.xml"/><Relationship Id="rId46" Type="http://schemas.openxmlformats.org/officeDocument/2006/relationships/worksheet" Target="worksheets/sheet43.xml"/><Relationship Id="rId45" Type="http://schemas.openxmlformats.org/officeDocument/2006/relationships/worksheet" Target="worksheets/sheet42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48" Type="http://schemas.openxmlformats.org/officeDocument/2006/relationships/worksheet" Target="worksheets/sheet45.xml"/><Relationship Id="rId47" Type="http://schemas.openxmlformats.org/officeDocument/2006/relationships/worksheet" Target="worksheets/sheet44.xml"/><Relationship Id="rId49" Type="http://schemas.openxmlformats.org/officeDocument/2006/relationships/worksheet" Target="worksheets/sheet4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31" Type="http://schemas.openxmlformats.org/officeDocument/2006/relationships/worksheet" Target="worksheets/sheet28.xml"/><Relationship Id="rId30" Type="http://schemas.openxmlformats.org/officeDocument/2006/relationships/worksheet" Target="worksheets/sheet27.xml"/><Relationship Id="rId33" Type="http://schemas.openxmlformats.org/officeDocument/2006/relationships/worksheet" Target="worksheets/sheet30.xml"/><Relationship Id="rId32" Type="http://schemas.openxmlformats.org/officeDocument/2006/relationships/worksheet" Target="worksheets/sheet29.xml"/><Relationship Id="rId35" Type="http://schemas.openxmlformats.org/officeDocument/2006/relationships/worksheet" Target="worksheets/sheet32.xml"/><Relationship Id="rId34" Type="http://schemas.openxmlformats.org/officeDocument/2006/relationships/worksheet" Target="worksheets/sheet31.xml"/><Relationship Id="rId37" Type="http://schemas.openxmlformats.org/officeDocument/2006/relationships/worksheet" Target="worksheets/sheet34.xml"/><Relationship Id="rId36" Type="http://schemas.openxmlformats.org/officeDocument/2006/relationships/worksheet" Target="worksheets/sheet33.xml"/><Relationship Id="rId39" Type="http://schemas.openxmlformats.org/officeDocument/2006/relationships/worksheet" Target="worksheets/sheet36.xml"/><Relationship Id="rId38" Type="http://schemas.openxmlformats.org/officeDocument/2006/relationships/worksheet" Target="worksheets/sheet35.xml"/><Relationship Id="rId20" Type="http://schemas.openxmlformats.org/officeDocument/2006/relationships/worksheet" Target="worksheets/sheet17.xml"/><Relationship Id="rId22" Type="http://schemas.openxmlformats.org/officeDocument/2006/relationships/worksheet" Target="worksheets/sheet19.xml"/><Relationship Id="rId21" Type="http://schemas.openxmlformats.org/officeDocument/2006/relationships/worksheet" Target="worksheets/sheet18.xml"/><Relationship Id="rId24" Type="http://schemas.openxmlformats.org/officeDocument/2006/relationships/worksheet" Target="worksheets/sheet21.xml"/><Relationship Id="rId23" Type="http://schemas.openxmlformats.org/officeDocument/2006/relationships/worksheet" Target="worksheets/sheet20.xml"/><Relationship Id="rId26" Type="http://schemas.openxmlformats.org/officeDocument/2006/relationships/worksheet" Target="worksheets/sheet23.xml"/><Relationship Id="rId25" Type="http://schemas.openxmlformats.org/officeDocument/2006/relationships/worksheet" Target="worksheets/sheet22.xml"/><Relationship Id="rId28" Type="http://schemas.openxmlformats.org/officeDocument/2006/relationships/worksheet" Target="worksheets/sheet25.xml"/><Relationship Id="rId27" Type="http://schemas.openxmlformats.org/officeDocument/2006/relationships/worksheet" Target="worksheets/sheet24.xml"/><Relationship Id="rId29" Type="http://schemas.openxmlformats.org/officeDocument/2006/relationships/worksheet" Target="worksheets/sheet26.xml"/><Relationship Id="rId51" Type="http://schemas.openxmlformats.org/officeDocument/2006/relationships/worksheet" Target="worksheets/sheet48.xml"/><Relationship Id="rId50" Type="http://schemas.openxmlformats.org/officeDocument/2006/relationships/worksheet" Target="worksheets/sheet47.xml"/><Relationship Id="rId53" Type="http://schemas.openxmlformats.org/officeDocument/2006/relationships/worksheet" Target="worksheets/sheet50.xml"/><Relationship Id="rId52" Type="http://schemas.openxmlformats.org/officeDocument/2006/relationships/worksheet" Target="worksheets/sheet49.xml"/><Relationship Id="rId11" Type="http://schemas.openxmlformats.org/officeDocument/2006/relationships/worksheet" Target="worksheets/sheet8.xml"/><Relationship Id="rId55" Type="http://schemas.openxmlformats.org/officeDocument/2006/relationships/worksheet" Target="worksheets/sheet52.xml"/><Relationship Id="rId10" Type="http://schemas.openxmlformats.org/officeDocument/2006/relationships/worksheet" Target="worksheets/sheet7.xml"/><Relationship Id="rId54" Type="http://schemas.openxmlformats.org/officeDocument/2006/relationships/worksheet" Target="worksheets/sheet51.xml"/><Relationship Id="rId13" Type="http://schemas.openxmlformats.org/officeDocument/2006/relationships/worksheet" Target="worksheets/sheet10.xml"/><Relationship Id="rId57" Type="http://schemas.openxmlformats.org/officeDocument/2006/relationships/externalLink" Target="externalLinks/externalLink1.xml"/><Relationship Id="rId12" Type="http://schemas.openxmlformats.org/officeDocument/2006/relationships/worksheet" Target="worksheets/sheet9.xml"/><Relationship Id="rId56" Type="http://schemas.openxmlformats.org/officeDocument/2006/relationships/worksheet" Target="worksheets/sheet53.xml"/><Relationship Id="rId15" Type="http://schemas.openxmlformats.org/officeDocument/2006/relationships/worksheet" Target="worksheets/sheet12.xml"/><Relationship Id="rId59" Type="http://customschemas.google.com/relationships/workbookmetadata" Target="metadata"/><Relationship Id="rId14" Type="http://schemas.openxmlformats.org/officeDocument/2006/relationships/worksheet" Target="worksheets/sheet11.xml"/><Relationship Id="rId58" Type="http://schemas.openxmlformats.org/officeDocument/2006/relationships/externalLink" Target="externalLinks/externalLink2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9" Type="http://schemas.openxmlformats.org/officeDocument/2006/relationships/worksheet" Target="worksheets/sheet16.xml"/><Relationship Id="rId18" Type="http://schemas.openxmlformats.org/officeDocument/2006/relationships/worksheet" Target="worksheets/sheet15.xml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3.png"/><Relationship Id="rId3" Type="http://schemas.openxmlformats.org/officeDocument/2006/relationships/image" Target="../media/image6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Relationship Id="rId2" Type="http://schemas.openxmlformats.org/officeDocument/2006/relationships/image" Target="../media/image5.png"/><Relationship Id="rId3" Type="http://schemas.openxmlformats.org/officeDocument/2006/relationships/image" Target="../media/image7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Relationship Id="rId2" Type="http://schemas.openxmlformats.org/officeDocument/2006/relationships/image" Target="../media/image17.png"/><Relationship Id="rId3" Type="http://schemas.openxmlformats.org/officeDocument/2006/relationships/image" Target="../media/image8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Relationship Id="rId2" Type="http://schemas.openxmlformats.org/officeDocument/2006/relationships/image" Target="../media/image10.png"/><Relationship Id="rId3" Type="http://schemas.openxmlformats.org/officeDocument/2006/relationships/image" Target="../media/image9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Relationship Id="rId2" Type="http://schemas.openxmlformats.org/officeDocument/2006/relationships/image" Target="../media/image16.png"/><Relationship Id="rId3" Type="http://schemas.openxmlformats.org/officeDocument/2006/relationships/image" Target="../media/image24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Relationship Id="rId2" Type="http://schemas.openxmlformats.org/officeDocument/2006/relationships/image" Target="../media/image15.png"/><Relationship Id="rId3" Type="http://schemas.openxmlformats.org/officeDocument/2006/relationships/image" Target="../media/image12.png"/><Relationship Id="rId4" Type="http://schemas.openxmlformats.org/officeDocument/2006/relationships/image" Target="../media/image18.png"/><Relationship Id="rId9" Type="http://schemas.openxmlformats.org/officeDocument/2006/relationships/image" Target="../media/image32.png"/><Relationship Id="rId5" Type="http://schemas.openxmlformats.org/officeDocument/2006/relationships/image" Target="../media/image13.png"/><Relationship Id="rId6" Type="http://schemas.openxmlformats.org/officeDocument/2006/relationships/image" Target="../media/image20.png"/><Relationship Id="rId7" Type="http://schemas.openxmlformats.org/officeDocument/2006/relationships/image" Target="../media/image14.png"/><Relationship Id="rId8" Type="http://schemas.openxmlformats.org/officeDocument/2006/relationships/image" Target="../media/image27.png"/></Relationships>
</file>

<file path=xl/drawings/_rels/drawing13.xml.rels><?xml version="1.0" encoding="UTF-8" standalone="yes"?><Relationships xmlns="http://schemas.openxmlformats.org/package/2006/relationships"><Relationship Id="rId11" Type="http://schemas.openxmlformats.org/officeDocument/2006/relationships/image" Target="../media/image30.png"/><Relationship Id="rId10" Type="http://schemas.openxmlformats.org/officeDocument/2006/relationships/image" Target="../media/image25.png"/><Relationship Id="rId13" Type="http://schemas.openxmlformats.org/officeDocument/2006/relationships/image" Target="../media/image26.png"/><Relationship Id="rId12" Type="http://schemas.openxmlformats.org/officeDocument/2006/relationships/image" Target="../media/image48.png"/><Relationship Id="rId1" Type="http://schemas.openxmlformats.org/officeDocument/2006/relationships/image" Target="../media/image22.png"/><Relationship Id="rId2" Type="http://schemas.openxmlformats.org/officeDocument/2006/relationships/image" Target="../media/image15.png"/><Relationship Id="rId3" Type="http://schemas.openxmlformats.org/officeDocument/2006/relationships/image" Target="../media/image12.png"/><Relationship Id="rId4" Type="http://schemas.openxmlformats.org/officeDocument/2006/relationships/image" Target="../media/image18.png"/><Relationship Id="rId9" Type="http://schemas.openxmlformats.org/officeDocument/2006/relationships/image" Target="../media/image32.png"/><Relationship Id="rId15" Type="http://schemas.openxmlformats.org/officeDocument/2006/relationships/image" Target="../media/image35.png"/><Relationship Id="rId14" Type="http://schemas.openxmlformats.org/officeDocument/2006/relationships/image" Target="../media/image33.png"/><Relationship Id="rId5" Type="http://schemas.openxmlformats.org/officeDocument/2006/relationships/image" Target="../media/image13.png"/><Relationship Id="rId6" Type="http://schemas.openxmlformats.org/officeDocument/2006/relationships/image" Target="../media/image20.png"/><Relationship Id="rId7" Type="http://schemas.openxmlformats.org/officeDocument/2006/relationships/image" Target="../media/image14.png"/><Relationship Id="rId8" Type="http://schemas.openxmlformats.org/officeDocument/2006/relationships/image" Target="../media/image27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Relationship Id="rId2" Type="http://schemas.openxmlformats.org/officeDocument/2006/relationships/image" Target="../media/image39.png"/><Relationship Id="rId3" Type="http://schemas.openxmlformats.org/officeDocument/2006/relationships/image" Target="../media/image45.png"/><Relationship Id="rId4" Type="http://schemas.openxmlformats.org/officeDocument/2006/relationships/image" Target="../media/image34.png"/><Relationship Id="rId5" Type="http://schemas.openxmlformats.org/officeDocument/2006/relationships/image" Target="../media/image56.png"/><Relationship Id="rId6" Type="http://schemas.openxmlformats.org/officeDocument/2006/relationships/image" Target="../media/image28.png"/><Relationship Id="rId7" Type="http://schemas.openxmlformats.org/officeDocument/2006/relationships/image" Target="../media/image44.png"/><Relationship Id="rId8" Type="http://schemas.openxmlformats.org/officeDocument/2006/relationships/image" Target="../media/image38.png"/></Relationships>
</file>

<file path=xl/drawings/_rels/drawing15.xml.rels><?xml version="1.0" encoding="UTF-8" standalone="yes"?><Relationships xmlns="http://schemas.openxmlformats.org/package/2006/relationships"><Relationship Id="rId11" Type="http://schemas.openxmlformats.org/officeDocument/2006/relationships/image" Target="../media/image36.png"/><Relationship Id="rId10" Type="http://schemas.openxmlformats.org/officeDocument/2006/relationships/image" Target="../media/image53.png"/><Relationship Id="rId12" Type="http://schemas.openxmlformats.org/officeDocument/2006/relationships/image" Target="../media/image46.png"/><Relationship Id="rId1" Type="http://schemas.openxmlformats.org/officeDocument/2006/relationships/image" Target="../media/image31.png"/><Relationship Id="rId2" Type="http://schemas.openxmlformats.org/officeDocument/2006/relationships/image" Target="../media/image23.png"/><Relationship Id="rId3" Type="http://schemas.openxmlformats.org/officeDocument/2006/relationships/image" Target="../media/image29.png"/><Relationship Id="rId4" Type="http://schemas.openxmlformats.org/officeDocument/2006/relationships/image" Target="../media/image45.png"/><Relationship Id="rId9" Type="http://schemas.openxmlformats.org/officeDocument/2006/relationships/image" Target="../media/image38.png"/><Relationship Id="rId5" Type="http://schemas.openxmlformats.org/officeDocument/2006/relationships/image" Target="../media/image34.png"/><Relationship Id="rId6" Type="http://schemas.openxmlformats.org/officeDocument/2006/relationships/image" Target="../media/image56.png"/><Relationship Id="rId7" Type="http://schemas.openxmlformats.org/officeDocument/2006/relationships/image" Target="../media/image28.png"/><Relationship Id="rId8" Type="http://schemas.openxmlformats.org/officeDocument/2006/relationships/image" Target="../media/image44.png"/></Relationships>
</file>

<file path=xl/drawings/_rels/drawing16.xml.rels><?xml version="1.0" encoding="UTF-8" standalone="yes"?><Relationships xmlns="http://schemas.openxmlformats.org/package/2006/relationships"><Relationship Id="rId11" Type="http://schemas.openxmlformats.org/officeDocument/2006/relationships/image" Target="../media/image36.png"/><Relationship Id="rId10" Type="http://schemas.openxmlformats.org/officeDocument/2006/relationships/image" Target="../media/image46.png"/><Relationship Id="rId12" Type="http://schemas.openxmlformats.org/officeDocument/2006/relationships/image" Target="../media/image53.png"/><Relationship Id="rId1" Type="http://schemas.openxmlformats.org/officeDocument/2006/relationships/image" Target="../media/image29.png"/><Relationship Id="rId2" Type="http://schemas.openxmlformats.org/officeDocument/2006/relationships/image" Target="../media/image37.png"/><Relationship Id="rId3" Type="http://schemas.openxmlformats.org/officeDocument/2006/relationships/image" Target="../media/image31.png"/><Relationship Id="rId4" Type="http://schemas.openxmlformats.org/officeDocument/2006/relationships/image" Target="../media/image45.png"/><Relationship Id="rId9" Type="http://schemas.openxmlformats.org/officeDocument/2006/relationships/image" Target="../media/image38.png"/><Relationship Id="rId5" Type="http://schemas.openxmlformats.org/officeDocument/2006/relationships/image" Target="../media/image34.png"/><Relationship Id="rId6" Type="http://schemas.openxmlformats.org/officeDocument/2006/relationships/image" Target="../media/image56.png"/><Relationship Id="rId7" Type="http://schemas.openxmlformats.org/officeDocument/2006/relationships/image" Target="../media/image28.png"/><Relationship Id="rId8" Type="http://schemas.openxmlformats.org/officeDocument/2006/relationships/image" Target="../media/image44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43.png"/><Relationship Id="rId2" Type="http://schemas.openxmlformats.org/officeDocument/2006/relationships/image" Target="../media/image40.png"/><Relationship Id="rId3" Type="http://schemas.openxmlformats.org/officeDocument/2006/relationships/image" Target="../media/image41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52.png"/><Relationship Id="rId2" Type="http://schemas.openxmlformats.org/officeDocument/2006/relationships/image" Target="../media/image42.png"/><Relationship Id="rId3" Type="http://schemas.openxmlformats.org/officeDocument/2006/relationships/image" Target="../media/image47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51.png"/><Relationship Id="rId2" Type="http://schemas.openxmlformats.org/officeDocument/2006/relationships/image" Target="../media/image49.png"/><Relationship Id="rId3" Type="http://schemas.openxmlformats.org/officeDocument/2006/relationships/image" Target="../media/image54.png"/><Relationship Id="rId4" Type="http://schemas.openxmlformats.org/officeDocument/2006/relationships/image" Target="../media/image43.png"/><Relationship Id="rId5" Type="http://schemas.openxmlformats.org/officeDocument/2006/relationships/image" Target="../media/image40.png"/><Relationship Id="rId6" Type="http://schemas.openxmlformats.org/officeDocument/2006/relationships/image" Target="../media/image41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50.png"/><Relationship Id="rId2" Type="http://schemas.openxmlformats.org/officeDocument/2006/relationships/image" Target="../media/image71.png"/><Relationship Id="rId3" Type="http://schemas.openxmlformats.org/officeDocument/2006/relationships/image" Target="../media/image65.png"/><Relationship Id="rId4" Type="http://schemas.openxmlformats.org/officeDocument/2006/relationships/image" Target="../media/image59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50.png"/><Relationship Id="rId2" Type="http://schemas.openxmlformats.org/officeDocument/2006/relationships/image" Target="../media/image58.png"/><Relationship Id="rId3" Type="http://schemas.openxmlformats.org/officeDocument/2006/relationships/image" Target="../media/image63.png"/><Relationship Id="rId4" Type="http://schemas.openxmlformats.org/officeDocument/2006/relationships/image" Target="../media/image55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67.png"/><Relationship Id="rId2" Type="http://schemas.openxmlformats.org/officeDocument/2006/relationships/image" Target="../media/image57.png"/><Relationship Id="rId3" Type="http://schemas.openxmlformats.org/officeDocument/2006/relationships/image" Target="../media/image61.png"/><Relationship Id="rId4" Type="http://schemas.openxmlformats.org/officeDocument/2006/relationships/image" Target="../media/image62.png"/><Relationship Id="rId5" Type="http://schemas.openxmlformats.org/officeDocument/2006/relationships/image" Target="../media/image66.png"/><Relationship Id="rId6" Type="http://schemas.openxmlformats.org/officeDocument/2006/relationships/image" Target="../media/image68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72.png"/><Relationship Id="rId2" Type="http://schemas.openxmlformats.org/officeDocument/2006/relationships/image" Target="../media/image64.png"/></Relationships>
</file>

<file path=xl/drawings/_rels/drawing34.xml.rels><?xml version="1.0" encoding="UTF-8" standalone="yes"?><Relationships xmlns="http://schemas.openxmlformats.org/package/2006/relationships"><Relationship Id="rId1" Type="http://schemas.openxmlformats.org/officeDocument/2006/relationships/image" Target="../media/image60.png"/><Relationship Id="rId2" Type="http://schemas.openxmlformats.org/officeDocument/2006/relationships/image" Target="../media/image69.png"/><Relationship Id="rId3" Type="http://schemas.openxmlformats.org/officeDocument/2006/relationships/image" Target="../media/image74.png"/></Relationships>
</file>

<file path=xl/drawings/_rels/drawing35.xml.rels><?xml version="1.0" encoding="UTF-8" standalone="yes"?><Relationships xmlns="http://schemas.openxmlformats.org/package/2006/relationships"><Relationship Id="rId1" Type="http://schemas.openxmlformats.org/officeDocument/2006/relationships/image" Target="../media/image76.png"/><Relationship Id="rId2" Type="http://schemas.openxmlformats.org/officeDocument/2006/relationships/image" Target="../media/image75.png"/><Relationship Id="rId3" Type="http://schemas.openxmlformats.org/officeDocument/2006/relationships/image" Target="../media/image70.png"/></Relationships>
</file>

<file path=xl/drawings/_rels/drawing36.xml.rels><?xml version="1.0" encoding="UTF-8" standalone="yes"?><Relationships xmlns="http://schemas.openxmlformats.org/package/2006/relationships"><Relationship Id="rId1" Type="http://schemas.openxmlformats.org/officeDocument/2006/relationships/image" Target="../media/image84.png"/><Relationship Id="rId2" Type="http://schemas.openxmlformats.org/officeDocument/2006/relationships/image" Target="../media/image82.png"/><Relationship Id="rId3" Type="http://schemas.openxmlformats.org/officeDocument/2006/relationships/image" Target="../media/image73.png"/></Relationships>
</file>

<file path=xl/drawings/_rels/drawing40.xml.rels><?xml version="1.0" encoding="UTF-8" standalone="yes"?><Relationships xmlns="http://schemas.openxmlformats.org/package/2006/relationships"><Relationship Id="rId1" Type="http://schemas.openxmlformats.org/officeDocument/2006/relationships/image" Target="../media/image91.png"/><Relationship Id="rId2" Type="http://schemas.openxmlformats.org/officeDocument/2006/relationships/image" Target="../media/image77.png"/><Relationship Id="rId3" Type="http://schemas.openxmlformats.org/officeDocument/2006/relationships/image" Target="../media/image81.png"/><Relationship Id="rId4" Type="http://schemas.openxmlformats.org/officeDocument/2006/relationships/image" Target="../media/image80.png"/><Relationship Id="rId5" Type="http://schemas.openxmlformats.org/officeDocument/2006/relationships/image" Target="../media/image83.png"/><Relationship Id="rId6" Type="http://schemas.openxmlformats.org/officeDocument/2006/relationships/image" Target="../media/image79.png"/></Relationships>
</file>

<file path=xl/drawings/_rels/drawing43.xml.rels><?xml version="1.0" encoding="UTF-8" standalone="yes"?><Relationships xmlns="http://schemas.openxmlformats.org/package/2006/relationships"><Relationship Id="rId1" Type="http://schemas.openxmlformats.org/officeDocument/2006/relationships/image" Target="../media/image85.png"/><Relationship Id="rId2" Type="http://schemas.openxmlformats.org/officeDocument/2006/relationships/image" Target="../media/image78.png"/><Relationship Id="rId3" Type="http://schemas.openxmlformats.org/officeDocument/2006/relationships/image" Target="../media/image93.png"/></Relationships>
</file>

<file path=xl/drawings/_rels/drawing44.xml.rels><?xml version="1.0" encoding="UTF-8" standalone="yes"?><Relationships xmlns="http://schemas.openxmlformats.org/package/2006/relationships"><Relationship Id="rId1" Type="http://schemas.openxmlformats.org/officeDocument/2006/relationships/image" Target="../media/image88.png"/><Relationship Id="rId2" Type="http://schemas.openxmlformats.org/officeDocument/2006/relationships/image" Target="../media/image89.png"/><Relationship Id="rId3" Type="http://schemas.openxmlformats.org/officeDocument/2006/relationships/image" Target="../media/image92.png"/><Relationship Id="rId4" Type="http://schemas.openxmlformats.org/officeDocument/2006/relationships/image" Target="../media/image87.png"/></Relationships>
</file>

<file path=xl/drawings/_rels/drawing47.xml.rels><?xml version="1.0" encoding="UTF-8" standalone="yes"?><Relationships xmlns="http://schemas.openxmlformats.org/package/2006/relationships"><Relationship Id="rId1" Type="http://schemas.openxmlformats.org/officeDocument/2006/relationships/image" Target="../media/image86.png"/><Relationship Id="rId2" Type="http://schemas.openxmlformats.org/officeDocument/2006/relationships/image" Target="../media/image98.png"/><Relationship Id="rId3" Type="http://schemas.openxmlformats.org/officeDocument/2006/relationships/image" Target="../media/image97.png"/></Relationships>
</file>

<file path=xl/drawings/_rels/drawing52.xml.rels><?xml version="1.0" encoding="UTF-8" standalone="yes"?><Relationships xmlns="http://schemas.openxmlformats.org/package/2006/relationships"><Relationship Id="rId1" Type="http://schemas.openxmlformats.org/officeDocument/2006/relationships/image" Target="../media/image90.png"/><Relationship Id="rId2" Type="http://schemas.openxmlformats.org/officeDocument/2006/relationships/image" Target="../media/image96.png"/><Relationship Id="rId3" Type="http://schemas.openxmlformats.org/officeDocument/2006/relationships/image" Target="../media/image95.png"/><Relationship Id="rId4" Type="http://schemas.openxmlformats.org/officeDocument/2006/relationships/image" Target="../media/image94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6</xdr:col>
      <xdr:colOff>47625</xdr:colOff>
      <xdr:row>85</xdr:row>
      <xdr:rowOff>9525</xdr:rowOff>
    </xdr:from>
    <xdr:ext cx="561975" cy="228600"/>
    <xdr:pic>
      <xdr:nvPicPr>
        <xdr:cNvPr id="0" name="image1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200025</xdr:colOff>
      <xdr:row>23</xdr:row>
      <xdr:rowOff>85725</xdr:rowOff>
    </xdr:from>
    <xdr:ext cx="1885950" cy="1085850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133350</xdr:colOff>
      <xdr:row>17</xdr:row>
      <xdr:rowOff>133350</xdr:rowOff>
    </xdr:from>
    <xdr:ext cx="1962150" cy="1123950"/>
    <xdr:pic>
      <xdr:nvPicPr>
        <xdr:cNvPr id="0" name="image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1238250</xdr:colOff>
      <xdr:row>18</xdr:row>
      <xdr:rowOff>171450</xdr:rowOff>
    </xdr:from>
    <xdr:ext cx="2038350" cy="1162050"/>
    <xdr:pic>
      <xdr:nvPicPr>
        <xdr:cNvPr id="0" name="image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38100</xdr:colOff>
      <xdr:row>15</xdr:row>
      <xdr:rowOff>28575</xdr:rowOff>
    </xdr:from>
    <xdr:ext cx="1962150" cy="942975"/>
    <xdr:pic>
      <xdr:nvPicPr>
        <xdr:cNvPr id="0" name="image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57150</xdr:colOff>
      <xdr:row>20</xdr:row>
      <xdr:rowOff>47625</xdr:rowOff>
    </xdr:from>
    <xdr:ext cx="1895475" cy="1057275"/>
    <xdr:pic>
      <xdr:nvPicPr>
        <xdr:cNvPr id="0" name="image5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57150</xdr:colOff>
      <xdr:row>26</xdr:row>
      <xdr:rowOff>76200</xdr:rowOff>
    </xdr:from>
    <xdr:ext cx="1866900" cy="981075"/>
    <xdr:pic>
      <xdr:nvPicPr>
        <xdr:cNvPr id="0" name="image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38100</xdr:colOff>
      <xdr:row>11</xdr:row>
      <xdr:rowOff>57150</xdr:rowOff>
    </xdr:from>
    <xdr:ext cx="2476500" cy="1352550"/>
    <xdr:pic>
      <xdr:nvPicPr>
        <xdr:cNvPr id="0" name="image1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38100</xdr:colOff>
      <xdr:row>18</xdr:row>
      <xdr:rowOff>57150</xdr:rowOff>
    </xdr:from>
    <xdr:ext cx="2447925" cy="1381125"/>
    <xdr:pic>
      <xdr:nvPicPr>
        <xdr:cNvPr id="0" name="image1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38100</xdr:colOff>
      <xdr:row>26</xdr:row>
      <xdr:rowOff>66675</xdr:rowOff>
    </xdr:from>
    <xdr:ext cx="2457450" cy="1343025"/>
    <xdr:pic>
      <xdr:nvPicPr>
        <xdr:cNvPr id="0" name="image8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76200</xdr:colOff>
      <xdr:row>12</xdr:row>
      <xdr:rowOff>38100</xdr:rowOff>
    </xdr:from>
    <xdr:ext cx="2457450" cy="1266825"/>
    <xdr:pic>
      <xdr:nvPicPr>
        <xdr:cNvPr id="0" name="image2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38100</xdr:colOff>
      <xdr:row>18</xdr:row>
      <xdr:rowOff>161925</xdr:rowOff>
    </xdr:from>
    <xdr:ext cx="2505075" cy="1304925"/>
    <xdr:pic>
      <xdr:nvPicPr>
        <xdr:cNvPr id="0" name="image1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25</xdr:row>
      <xdr:rowOff>190500</xdr:rowOff>
    </xdr:from>
    <xdr:ext cx="2533650" cy="1323975"/>
    <xdr:pic>
      <xdr:nvPicPr>
        <xdr:cNvPr id="0" name="image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180975</xdr:colOff>
      <xdr:row>12</xdr:row>
      <xdr:rowOff>28575</xdr:rowOff>
    </xdr:from>
    <xdr:ext cx="2238375" cy="1181100"/>
    <xdr:pic>
      <xdr:nvPicPr>
        <xdr:cNvPr id="0" name="image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219075</xdr:colOff>
      <xdr:row>18</xdr:row>
      <xdr:rowOff>142875</xdr:rowOff>
    </xdr:from>
    <xdr:ext cx="2143125" cy="1076325"/>
    <xdr:pic>
      <xdr:nvPicPr>
        <xdr:cNvPr id="0" name="image1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133350</xdr:colOff>
      <xdr:row>24</xdr:row>
      <xdr:rowOff>95250</xdr:rowOff>
    </xdr:from>
    <xdr:ext cx="2257425" cy="1143000"/>
    <xdr:pic>
      <xdr:nvPicPr>
        <xdr:cNvPr id="0" name="image2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38100</xdr:colOff>
      <xdr:row>21</xdr:row>
      <xdr:rowOff>180975</xdr:rowOff>
    </xdr:from>
    <xdr:ext cx="1581150" cy="847725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66675</xdr:colOff>
      <xdr:row>26</xdr:row>
      <xdr:rowOff>133350</xdr:rowOff>
    </xdr:from>
    <xdr:ext cx="1571625" cy="828675"/>
    <xdr:pic>
      <xdr:nvPicPr>
        <xdr:cNvPr id="0" name="image15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57150</xdr:colOff>
      <xdr:row>17</xdr:row>
      <xdr:rowOff>133350</xdr:rowOff>
    </xdr:from>
    <xdr:ext cx="1581150" cy="800100"/>
    <xdr:pic>
      <xdr:nvPicPr>
        <xdr:cNvPr id="0" name="image1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114300</xdr:colOff>
      <xdr:row>17</xdr:row>
      <xdr:rowOff>57150</xdr:rowOff>
    </xdr:from>
    <xdr:ext cx="1724025" cy="876300"/>
    <xdr:pic>
      <xdr:nvPicPr>
        <xdr:cNvPr id="0" name="image1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104775</xdr:colOff>
      <xdr:row>22</xdr:row>
      <xdr:rowOff>0</xdr:rowOff>
    </xdr:from>
    <xdr:ext cx="1762125" cy="923925"/>
    <xdr:pic>
      <xdr:nvPicPr>
        <xdr:cNvPr id="0" name="image1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133350</xdr:colOff>
      <xdr:row>26</xdr:row>
      <xdr:rowOff>171450</xdr:rowOff>
    </xdr:from>
    <xdr:ext cx="1781175" cy="800100"/>
    <xdr:pic>
      <xdr:nvPicPr>
        <xdr:cNvPr id="0" name="image20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190500</xdr:colOff>
      <xdr:row>17</xdr:row>
      <xdr:rowOff>28575</xdr:rowOff>
    </xdr:from>
    <xdr:ext cx="1885950" cy="1000125"/>
    <xdr:pic>
      <xdr:nvPicPr>
        <xdr:cNvPr id="0" name="image1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247650</xdr:colOff>
      <xdr:row>22</xdr:row>
      <xdr:rowOff>66675</xdr:rowOff>
    </xdr:from>
    <xdr:ext cx="1790700" cy="809625"/>
    <xdr:pic>
      <xdr:nvPicPr>
        <xdr:cNvPr id="0" name="image2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323850</xdr:colOff>
      <xdr:row>26</xdr:row>
      <xdr:rowOff>38100</xdr:rowOff>
    </xdr:from>
    <xdr:ext cx="1743075" cy="895350"/>
    <xdr:pic>
      <xdr:nvPicPr>
        <xdr:cNvPr id="0" name="image32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38100</xdr:colOff>
      <xdr:row>23</xdr:row>
      <xdr:rowOff>180975</xdr:rowOff>
    </xdr:from>
    <xdr:ext cx="1581150" cy="847725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66675</xdr:colOff>
      <xdr:row>28</xdr:row>
      <xdr:rowOff>133350</xdr:rowOff>
    </xdr:from>
    <xdr:ext cx="1571625" cy="828675"/>
    <xdr:pic>
      <xdr:nvPicPr>
        <xdr:cNvPr id="0" name="image15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57150</xdr:colOff>
      <xdr:row>19</xdr:row>
      <xdr:rowOff>133350</xdr:rowOff>
    </xdr:from>
    <xdr:ext cx="1581150" cy="800100"/>
    <xdr:pic>
      <xdr:nvPicPr>
        <xdr:cNvPr id="0" name="image1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114300</xdr:colOff>
      <xdr:row>19</xdr:row>
      <xdr:rowOff>57150</xdr:rowOff>
    </xdr:from>
    <xdr:ext cx="1724025" cy="876300"/>
    <xdr:pic>
      <xdr:nvPicPr>
        <xdr:cNvPr id="0" name="image1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104775</xdr:colOff>
      <xdr:row>24</xdr:row>
      <xdr:rowOff>0</xdr:rowOff>
    </xdr:from>
    <xdr:ext cx="1762125" cy="923925"/>
    <xdr:pic>
      <xdr:nvPicPr>
        <xdr:cNvPr id="0" name="image1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133350</xdr:colOff>
      <xdr:row>28</xdr:row>
      <xdr:rowOff>171450</xdr:rowOff>
    </xdr:from>
    <xdr:ext cx="1781175" cy="800100"/>
    <xdr:pic>
      <xdr:nvPicPr>
        <xdr:cNvPr id="0" name="image20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190500</xdr:colOff>
      <xdr:row>19</xdr:row>
      <xdr:rowOff>28575</xdr:rowOff>
    </xdr:from>
    <xdr:ext cx="1885950" cy="1000125"/>
    <xdr:pic>
      <xdr:nvPicPr>
        <xdr:cNvPr id="0" name="image1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247650</xdr:colOff>
      <xdr:row>24</xdr:row>
      <xdr:rowOff>66675</xdr:rowOff>
    </xdr:from>
    <xdr:ext cx="1790700" cy="809625"/>
    <xdr:pic>
      <xdr:nvPicPr>
        <xdr:cNvPr id="0" name="image2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323850</xdr:colOff>
      <xdr:row>28</xdr:row>
      <xdr:rowOff>38100</xdr:rowOff>
    </xdr:from>
    <xdr:ext cx="1743075" cy="895350"/>
    <xdr:pic>
      <xdr:nvPicPr>
        <xdr:cNvPr id="0" name="image32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114300</xdr:colOff>
      <xdr:row>20</xdr:row>
      <xdr:rowOff>76200</xdr:rowOff>
    </xdr:from>
    <xdr:ext cx="1314450" cy="714375"/>
    <xdr:pic>
      <xdr:nvPicPr>
        <xdr:cNvPr id="0" name="image2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104775</xdr:colOff>
      <xdr:row>24</xdr:row>
      <xdr:rowOff>47625</xdr:rowOff>
    </xdr:from>
    <xdr:ext cx="1285875" cy="666750"/>
    <xdr:pic>
      <xdr:nvPicPr>
        <xdr:cNvPr id="0" name="image3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28</xdr:row>
      <xdr:rowOff>0</xdr:rowOff>
    </xdr:from>
    <xdr:ext cx="1362075" cy="657225"/>
    <xdr:pic>
      <xdr:nvPicPr>
        <xdr:cNvPr id="0" name="image4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57150</xdr:colOff>
      <xdr:row>19</xdr:row>
      <xdr:rowOff>47625</xdr:rowOff>
    </xdr:from>
    <xdr:ext cx="1676400" cy="857250"/>
    <xdr:pic>
      <xdr:nvPicPr>
        <xdr:cNvPr id="0" name="image2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133350</xdr:colOff>
      <xdr:row>23</xdr:row>
      <xdr:rowOff>133350</xdr:rowOff>
    </xdr:from>
    <xdr:ext cx="1524000" cy="828675"/>
    <xdr:pic>
      <xdr:nvPicPr>
        <xdr:cNvPr id="0" name="image33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104775</xdr:colOff>
      <xdr:row>28</xdr:row>
      <xdr:rowOff>19050</xdr:rowOff>
    </xdr:from>
    <xdr:ext cx="1504950" cy="800100"/>
    <xdr:pic>
      <xdr:nvPicPr>
        <xdr:cNvPr id="0" name="image3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57150</xdr:colOff>
      <xdr:row>16</xdr:row>
      <xdr:rowOff>142875</xdr:rowOff>
    </xdr:from>
    <xdr:ext cx="1619250" cy="64770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</xdr:colOff>
      <xdr:row>20</xdr:row>
      <xdr:rowOff>161925</xdr:rowOff>
    </xdr:from>
    <xdr:ext cx="1676400" cy="1371600"/>
    <xdr:pic>
      <xdr:nvPicPr>
        <xdr:cNvPr id="0" name="image3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28575</xdr:colOff>
      <xdr:row>17</xdr:row>
      <xdr:rowOff>38100</xdr:rowOff>
    </xdr:from>
    <xdr:ext cx="1619250" cy="923925"/>
    <xdr:pic>
      <xdr:nvPicPr>
        <xdr:cNvPr id="0" name="image45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142875</xdr:colOff>
      <xdr:row>22</xdr:row>
      <xdr:rowOff>0</xdr:rowOff>
    </xdr:from>
    <xdr:ext cx="1819275" cy="733425"/>
    <xdr:pic>
      <xdr:nvPicPr>
        <xdr:cNvPr id="0" name="image3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219075</xdr:colOff>
      <xdr:row>25</xdr:row>
      <xdr:rowOff>104775</xdr:rowOff>
    </xdr:from>
    <xdr:ext cx="1581150" cy="1133475"/>
    <xdr:pic>
      <xdr:nvPicPr>
        <xdr:cNvPr id="0" name="image5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47625</xdr:colOff>
      <xdr:row>17</xdr:row>
      <xdr:rowOff>95250</xdr:rowOff>
    </xdr:from>
    <xdr:ext cx="1771650" cy="933450"/>
    <xdr:pic>
      <xdr:nvPicPr>
        <xdr:cNvPr id="0" name="image2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142875</xdr:colOff>
      <xdr:row>22</xdr:row>
      <xdr:rowOff>114300</xdr:rowOff>
    </xdr:from>
    <xdr:ext cx="1581150" cy="990600"/>
    <xdr:pic>
      <xdr:nvPicPr>
        <xdr:cNvPr id="0" name="image4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133350</xdr:colOff>
      <xdr:row>27</xdr:row>
      <xdr:rowOff>161925</xdr:rowOff>
    </xdr:from>
    <xdr:ext cx="1714500" cy="857250"/>
    <xdr:pic>
      <xdr:nvPicPr>
        <xdr:cNvPr id="0" name="image3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85725</xdr:colOff>
      <xdr:row>18</xdr:row>
      <xdr:rowOff>9525</xdr:rowOff>
    </xdr:from>
    <xdr:ext cx="1638300" cy="144780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85725</xdr:colOff>
      <xdr:row>26</xdr:row>
      <xdr:rowOff>0</xdr:rowOff>
    </xdr:from>
    <xdr:ext cx="1514475" cy="704850"/>
    <xdr:pic>
      <xdr:nvPicPr>
        <xdr:cNvPr id="0" name="image2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30</xdr:row>
      <xdr:rowOff>28575</xdr:rowOff>
    </xdr:from>
    <xdr:ext cx="1676400" cy="1095375"/>
    <xdr:pic>
      <xdr:nvPicPr>
        <xdr:cNvPr id="0" name="image2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19050</xdr:colOff>
      <xdr:row>19</xdr:row>
      <xdr:rowOff>28575</xdr:rowOff>
    </xdr:from>
    <xdr:ext cx="2009775" cy="1162050"/>
    <xdr:pic>
      <xdr:nvPicPr>
        <xdr:cNvPr id="0" name="image4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809625</xdr:colOff>
      <xdr:row>25</xdr:row>
      <xdr:rowOff>85725</xdr:rowOff>
    </xdr:from>
    <xdr:ext cx="2162175" cy="876300"/>
    <xdr:pic>
      <xdr:nvPicPr>
        <xdr:cNvPr id="0" name="image34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190500</xdr:colOff>
      <xdr:row>29</xdr:row>
      <xdr:rowOff>152400</xdr:rowOff>
    </xdr:from>
    <xdr:ext cx="1647825" cy="1190625"/>
    <xdr:pic>
      <xdr:nvPicPr>
        <xdr:cNvPr id="0" name="image56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38100</xdr:colOff>
      <xdr:row>17</xdr:row>
      <xdr:rowOff>19050</xdr:rowOff>
    </xdr:from>
    <xdr:ext cx="1971675" cy="1457325"/>
    <xdr:pic>
      <xdr:nvPicPr>
        <xdr:cNvPr id="0" name="image2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133350</xdr:colOff>
      <xdr:row>24</xdr:row>
      <xdr:rowOff>85725</xdr:rowOff>
    </xdr:from>
    <xdr:ext cx="1704975" cy="1152525"/>
    <xdr:pic>
      <xdr:nvPicPr>
        <xdr:cNvPr id="0" name="image44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104775</xdr:colOff>
      <xdr:row>30</xdr:row>
      <xdr:rowOff>38100</xdr:rowOff>
    </xdr:from>
    <xdr:ext cx="2657475" cy="1104900"/>
    <xdr:pic>
      <xdr:nvPicPr>
        <xdr:cNvPr id="0" name="image38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47625</xdr:colOff>
      <xdr:row>18</xdr:row>
      <xdr:rowOff>47625</xdr:rowOff>
    </xdr:from>
    <xdr:ext cx="1257300" cy="1971675"/>
    <xdr:pic>
      <xdr:nvPicPr>
        <xdr:cNvPr id="0" name="image5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685800</xdr:colOff>
      <xdr:row>19</xdr:row>
      <xdr:rowOff>9525</xdr:rowOff>
    </xdr:from>
    <xdr:ext cx="1590675" cy="1476375"/>
    <xdr:pic>
      <xdr:nvPicPr>
        <xdr:cNvPr id="0" name="image36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561975</xdr:colOff>
      <xdr:row>26</xdr:row>
      <xdr:rowOff>180975</xdr:rowOff>
    </xdr:from>
    <xdr:ext cx="1619250" cy="1466850"/>
    <xdr:pic>
      <xdr:nvPicPr>
        <xdr:cNvPr id="0" name="image4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161925</xdr:colOff>
      <xdr:row>18</xdr:row>
      <xdr:rowOff>114300</xdr:rowOff>
    </xdr:from>
    <xdr:ext cx="1847850" cy="91440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809625</xdr:colOff>
      <xdr:row>23</xdr:row>
      <xdr:rowOff>57150</xdr:rowOff>
    </xdr:from>
    <xdr:ext cx="1895475" cy="800100"/>
    <xdr:pic>
      <xdr:nvPicPr>
        <xdr:cNvPr id="0" name="image3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</xdr:colOff>
      <xdr:row>27</xdr:row>
      <xdr:rowOff>104775</xdr:rowOff>
    </xdr:from>
    <xdr:ext cx="2047875" cy="1800225"/>
    <xdr:pic>
      <xdr:nvPicPr>
        <xdr:cNvPr id="0" name="image3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17</xdr:row>
      <xdr:rowOff>28575</xdr:rowOff>
    </xdr:from>
    <xdr:ext cx="1933575" cy="1104900"/>
    <xdr:pic>
      <xdr:nvPicPr>
        <xdr:cNvPr id="0" name="image4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723900</xdr:colOff>
      <xdr:row>22</xdr:row>
      <xdr:rowOff>171450</xdr:rowOff>
    </xdr:from>
    <xdr:ext cx="2562225" cy="1038225"/>
    <xdr:pic>
      <xdr:nvPicPr>
        <xdr:cNvPr id="0" name="image34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38100</xdr:colOff>
      <xdr:row>28</xdr:row>
      <xdr:rowOff>0</xdr:rowOff>
    </xdr:from>
    <xdr:ext cx="2209800" cy="1590675"/>
    <xdr:pic>
      <xdr:nvPicPr>
        <xdr:cNvPr id="0" name="image56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19050</xdr:colOff>
      <xdr:row>17</xdr:row>
      <xdr:rowOff>85725</xdr:rowOff>
    </xdr:from>
    <xdr:ext cx="2162175" cy="1428750"/>
    <xdr:pic>
      <xdr:nvPicPr>
        <xdr:cNvPr id="0" name="image2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18</xdr:row>
      <xdr:rowOff>85725</xdr:rowOff>
    </xdr:from>
    <xdr:ext cx="1552575" cy="1524000"/>
    <xdr:pic>
      <xdr:nvPicPr>
        <xdr:cNvPr id="0" name="image44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171450</xdr:colOff>
      <xdr:row>26</xdr:row>
      <xdr:rowOff>76200</xdr:rowOff>
    </xdr:from>
    <xdr:ext cx="3267075" cy="1371600"/>
    <xdr:pic>
      <xdr:nvPicPr>
        <xdr:cNvPr id="0" name="image38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19</xdr:col>
      <xdr:colOff>676275</xdr:colOff>
      <xdr:row>26</xdr:row>
      <xdr:rowOff>19050</xdr:rowOff>
    </xdr:from>
    <xdr:ext cx="2266950" cy="1381125"/>
    <xdr:pic>
      <xdr:nvPicPr>
        <xdr:cNvPr id="0" name="image4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266700</xdr:colOff>
      <xdr:row>17</xdr:row>
      <xdr:rowOff>171450</xdr:rowOff>
    </xdr:from>
    <xdr:ext cx="1371600" cy="1285875"/>
    <xdr:pic>
      <xdr:nvPicPr>
        <xdr:cNvPr id="0" name="image36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514350</xdr:colOff>
      <xdr:row>21</xdr:row>
      <xdr:rowOff>9525</xdr:rowOff>
    </xdr:from>
    <xdr:ext cx="1514475" cy="2333625"/>
    <xdr:pic>
      <xdr:nvPicPr>
        <xdr:cNvPr id="0" name="image53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85725</xdr:colOff>
      <xdr:row>16</xdr:row>
      <xdr:rowOff>57150</xdr:rowOff>
    </xdr:from>
    <xdr:ext cx="1752600" cy="923925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95250</xdr:colOff>
      <xdr:row>17</xdr:row>
      <xdr:rowOff>85725</xdr:rowOff>
    </xdr:from>
    <xdr:ext cx="1466850" cy="752475"/>
    <xdr:pic>
      <xdr:nvPicPr>
        <xdr:cNvPr id="0" name="image4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571500</xdr:colOff>
      <xdr:row>21</xdr:row>
      <xdr:rowOff>133350</xdr:rowOff>
    </xdr:from>
    <xdr:ext cx="1762125" cy="942975"/>
    <xdr:pic>
      <xdr:nvPicPr>
        <xdr:cNvPr id="0" name="image4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95250</xdr:colOff>
      <xdr:row>16</xdr:row>
      <xdr:rowOff>95250</xdr:rowOff>
    </xdr:from>
    <xdr:ext cx="1962150" cy="1009650"/>
    <xdr:pic>
      <xdr:nvPicPr>
        <xdr:cNvPr id="0" name="image5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1162050</xdr:colOff>
      <xdr:row>17</xdr:row>
      <xdr:rowOff>104775</xdr:rowOff>
    </xdr:from>
    <xdr:ext cx="1762125" cy="800100"/>
    <xdr:pic>
      <xdr:nvPicPr>
        <xdr:cNvPr id="0" name="image4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828675</xdr:colOff>
      <xdr:row>21</xdr:row>
      <xdr:rowOff>171450</xdr:rowOff>
    </xdr:from>
    <xdr:ext cx="1895475" cy="1114425"/>
    <xdr:pic>
      <xdr:nvPicPr>
        <xdr:cNvPr id="0" name="image4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228600</xdr:colOff>
      <xdr:row>17</xdr:row>
      <xdr:rowOff>114300</xdr:rowOff>
    </xdr:from>
    <xdr:ext cx="2228850" cy="1152525"/>
    <xdr:pic>
      <xdr:nvPicPr>
        <xdr:cNvPr id="0" name="image5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1685925</xdr:colOff>
      <xdr:row>18</xdr:row>
      <xdr:rowOff>161925</xdr:rowOff>
    </xdr:from>
    <xdr:ext cx="1790700" cy="904875"/>
    <xdr:pic>
      <xdr:nvPicPr>
        <xdr:cNvPr id="0" name="image4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247650</xdr:colOff>
      <xdr:row>24</xdr:row>
      <xdr:rowOff>0</xdr:rowOff>
    </xdr:from>
    <xdr:ext cx="2028825" cy="1057275"/>
    <xdr:pic>
      <xdr:nvPicPr>
        <xdr:cNvPr id="0" name="image5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85725</xdr:colOff>
      <xdr:row>17</xdr:row>
      <xdr:rowOff>57150</xdr:rowOff>
    </xdr:from>
    <xdr:ext cx="1752600" cy="923925"/>
    <xdr:pic>
      <xdr:nvPicPr>
        <xdr:cNvPr id="0" name="image4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95250</xdr:colOff>
      <xdr:row>18</xdr:row>
      <xdr:rowOff>85725</xdr:rowOff>
    </xdr:from>
    <xdr:ext cx="1466850" cy="752475"/>
    <xdr:pic>
      <xdr:nvPicPr>
        <xdr:cNvPr id="0" name="image4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571500</xdr:colOff>
      <xdr:row>22</xdr:row>
      <xdr:rowOff>133350</xdr:rowOff>
    </xdr:from>
    <xdr:ext cx="1762125" cy="942975"/>
    <xdr:pic>
      <xdr:nvPicPr>
        <xdr:cNvPr id="0" name="image41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390525</xdr:colOff>
      <xdr:row>37</xdr:row>
      <xdr:rowOff>123825</xdr:rowOff>
    </xdr:from>
    <xdr:ext cx="8601075" cy="1543050"/>
    <xdr:pic>
      <xdr:nvPicPr>
        <xdr:cNvPr id="0" name="image5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37</xdr:row>
      <xdr:rowOff>123825</xdr:rowOff>
    </xdr:from>
    <xdr:ext cx="8601075" cy="1543050"/>
    <xdr:pic>
      <xdr:nvPicPr>
        <xdr:cNvPr id="0" name="image5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180975</xdr:colOff>
      <xdr:row>20</xdr:row>
      <xdr:rowOff>190500</xdr:rowOff>
    </xdr:from>
    <xdr:ext cx="2028825" cy="981075"/>
    <xdr:pic>
      <xdr:nvPicPr>
        <xdr:cNvPr id="0" name="image7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1381125</xdr:colOff>
      <xdr:row>21</xdr:row>
      <xdr:rowOff>28575</xdr:rowOff>
    </xdr:from>
    <xdr:ext cx="2152650" cy="1143000"/>
    <xdr:pic>
      <xdr:nvPicPr>
        <xdr:cNvPr id="0" name="image65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819150</xdr:colOff>
      <xdr:row>27</xdr:row>
      <xdr:rowOff>171450</xdr:rowOff>
    </xdr:from>
    <xdr:ext cx="2695575" cy="1447800"/>
    <xdr:pic>
      <xdr:nvPicPr>
        <xdr:cNvPr id="0" name="image5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390525</xdr:colOff>
      <xdr:row>37</xdr:row>
      <xdr:rowOff>123825</xdr:rowOff>
    </xdr:from>
    <xdr:ext cx="8601075" cy="1543050"/>
    <xdr:pic>
      <xdr:nvPicPr>
        <xdr:cNvPr id="0" name="image5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37</xdr:row>
      <xdr:rowOff>123825</xdr:rowOff>
    </xdr:from>
    <xdr:ext cx="8601075" cy="1543050"/>
    <xdr:pic>
      <xdr:nvPicPr>
        <xdr:cNvPr id="0" name="image5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38100</xdr:colOff>
      <xdr:row>18</xdr:row>
      <xdr:rowOff>66675</xdr:rowOff>
    </xdr:from>
    <xdr:ext cx="2705100" cy="1438275"/>
    <xdr:pic>
      <xdr:nvPicPr>
        <xdr:cNvPr id="0" name="image5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66675</xdr:colOff>
      <xdr:row>19</xdr:row>
      <xdr:rowOff>47625</xdr:rowOff>
    </xdr:from>
    <xdr:ext cx="2647950" cy="1419225"/>
    <xdr:pic>
      <xdr:nvPicPr>
        <xdr:cNvPr id="0" name="image6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866775</xdr:colOff>
      <xdr:row>27</xdr:row>
      <xdr:rowOff>85725</xdr:rowOff>
    </xdr:from>
    <xdr:ext cx="2733675" cy="1419225"/>
    <xdr:pic>
      <xdr:nvPicPr>
        <xdr:cNvPr id="0" name="image5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923925</xdr:colOff>
      <xdr:row>17</xdr:row>
      <xdr:rowOff>9525</xdr:rowOff>
    </xdr:from>
    <xdr:ext cx="1924050" cy="1038225"/>
    <xdr:pic>
      <xdr:nvPicPr>
        <xdr:cNvPr id="0" name="image6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76200</xdr:colOff>
      <xdr:row>22</xdr:row>
      <xdr:rowOff>133350</xdr:rowOff>
    </xdr:from>
    <xdr:ext cx="1771650" cy="942975"/>
    <xdr:pic>
      <xdr:nvPicPr>
        <xdr:cNvPr id="0" name="image5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171450</xdr:colOff>
      <xdr:row>20</xdr:row>
      <xdr:rowOff>142875</xdr:rowOff>
    </xdr:from>
    <xdr:ext cx="1552575" cy="933450"/>
    <xdr:pic>
      <xdr:nvPicPr>
        <xdr:cNvPr id="0" name="image6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28575</xdr:colOff>
      <xdr:row>16</xdr:row>
      <xdr:rowOff>38100</xdr:rowOff>
    </xdr:from>
    <xdr:ext cx="1476375" cy="762000"/>
    <xdr:pic>
      <xdr:nvPicPr>
        <xdr:cNvPr id="0" name="image6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790575</xdr:colOff>
      <xdr:row>17</xdr:row>
      <xdr:rowOff>133350</xdr:rowOff>
    </xdr:from>
    <xdr:ext cx="1543050" cy="809625"/>
    <xdr:pic>
      <xdr:nvPicPr>
        <xdr:cNvPr id="0" name="image6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447675</xdr:colOff>
      <xdr:row>21</xdr:row>
      <xdr:rowOff>190500</xdr:rowOff>
    </xdr:from>
    <xdr:ext cx="1847850" cy="1000125"/>
    <xdr:pic>
      <xdr:nvPicPr>
        <xdr:cNvPr id="0" name="image6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0</xdr:colOff>
      <xdr:row>16</xdr:row>
      <xdr:rowOff>28575</xdr:rowOff>
    </xdr:from>
    <xdr:ext cx="2162175" cy="1095375"/>
    <xdr:pic>
      <xdr:nvPicPr>
        <xdr:cNvPr id="0" name="image7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180975</xdr:colOff>
      <xdr:row>22</xdr:row>
      <xdr:rowOff>76200</xdr:rowOff>
    </xdr:from>
    <xdr:ext cx="1847850" cy="990600"/>
    <xdr:pic>
      <xdr:nvPicPr>
        <xdr:cNvPr id="0" name="image6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85725</xdr:colOff>
      <xdr:row>19</xdr:row>
      <xdr:rowOff>47625</xdr:rowOff>
    </xdr:from>
    <xdr:ext cx="1895475" cy="1038225"/>
    <xdr:pic>
      <xdr:nvPicPr>
        <xdr:cNvPr id="0" name="image6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133350</xdr:colOff>
      <xdr:row>24</xdr:row>
      <xdr:rowOff>104775</xdr:rowOff>
    </xdr:from>
    <xdr:ext cx="1733550" cy="933450"/>
    <xdr:pic>
      <xdr:nvPicPr>
        <xdr:cNvPr id="0" name="image6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1076325</xdr:colOff>
      <xdr:row>20</xdr:row>
      <xdr:rowOff>85725</xdr:rowOff>
    </xdr:from>
    <xdr:ext cx="2009775" cy="1038225"/>
    <xdr:pic>
      <xdr:nvPicPr>
        <xdr:cNvPr id="0" name="image7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9525</xdr:colOff>
      <xdr:row>17</xdr:row>
      <xdr:rowOff>76200</xdr:rowOff>
    </xdr:from>
    <xdr:ext cx="2038350" cy="1104900"/>
    <xdr:pic>
      <xdr:nvPicPr>
        <xdr:cNvPr id="0" name="image7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23</xdr:row>
      <xdr:rowOff>0</xdr:rowOff>
    </xdr:from>
    <xdr:ext cx="2047875" cy="1057275"/>
    <xdr:pic>
      <xdr:nvPicPr>
        <xdr:cNvPr id="0" name="image75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19050</xdr:colOff>
      <xdr:row>27</xdr:row>
      <xdr:rowOff>171450</xdr:rowOff>
    </xdr:from>
    <xdr:ext cx="2066925" cy="1114425"/>
    <xdr:pic>
      <xdr:nvPicPr>
        <xdr:cNvPr id="0" name="image70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85725</xdr:colOff>
      <xdr:row>18</xdr:row>
      <xdr:rowOff>85725</xdr:rowOff>
    </xdr:from>
    <xdr:ext cx="1857375" cy="1000125"/>
    <xdr:pic>
      <xdr:nvPicPr>
        <xdr:cNvPr id="0" name="image8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171450</xdr:colOff>
      <xdr:row>23</xdr:row>
      <xdr:rowOff>180975</xdr:rowOff>
    </xdr:from>
    <xdr:ext cx="1724025" cy="952500"/>
    <xdr:pic>
      <xdr:nvPicPr>
        <xdr:cNvPr id="0" name="image8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200025</xdr:colOff>
      <xdr:row>28</xdr:row>
      <xdr:rowOff>47625</xdr:rowOff>
    </xdr:from>
    <xdr:ext cx="1800225" cy="914400"/>
    <xdr:pic>
      <xdr:nvPicPr>
        <xdr:cNvPr id="0" name="image7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133350</xdr:colOff>
      <xdr:row>17</xdr:row>
      <xdr:rowOff>76200</xdr:rowOff>
    </xdr:from>
    <xdr:ext cx="1943100" cy="866775"/>
    <xdr:pic>
      <xdr:nvPicPr>
        <xdr:cNvPr id="0" name="image9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22</xdr:row>
      <xdr:rowOff>0</xdr:rowOff>
    </xdr:from>
    <xdr:ext cx="2066925" cy="1114425"/>
    <xdr:pic>
      <xdr:nvPicPr>
        <xdr:cNvPr id="0" name="image7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1247775</xdr:colOff>
      <xdr:row>19</xdr:row>
      <xdr:rowOff>190500</xdr:rowOff>
    </xdr:from>
    <xdr:ext cx="1819275" cy="1009650"/>
    <xdr:pic>
      <xdr:nvPicPr>
        <xdr:cNvPr id="0" name="image8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161925</xdr:colOff>
      <xdr:row>17</xdr:row>
      <xdr:rowOff>57150</xdr:rowOff>
    </xdr:from>
    <xdr:ext cx="1419225" cy="800100"/>
    <xdr:pic>
      <xdr:nvPicPr>
        <xdr:cNvPr id="0" name="image80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180975</xdr:colOff>
      <xdr:row>21</xdr:row>
      <xdr:rowOff>123825</xdr:rowOff>
    </xdr:from>
    <xdr:ext cx="1362075" cy="752475"/>
    <xdr:pic>
      <xdr:nvPicPr>
        <xdr:cNvPr id="0" name="image8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57150</xdr:colOff>
      <xdr:row>19</xdr:row>
      <xdr:rowOff>123825</xdr:rowOff>
    </xdr:from>
    <xdr:ext cx="1619250" cy="923925"/>
    <xdr:pic>
      <xdr:nvPicPr>
        <xdr:cNvPr id="0" name="image7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180975</xdr:colOff>
      <xdr:row>17</xdr:row>
      <xdr:rowOff>76200</xdr:rowOff>
    </xdr:from>
    <xdr:ext cx="1838325" cy="990600"/>
    <xdr:pic>
      <xdr:nvPicPr>
        <xdr:cNvPr id="0" name="image8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95250</xdr:colOff>
      <xdr:row>23</xdr:row>
      <xdr:rowOff>123825</xdr:rowOff>
    </xdr:from>
    <xdr:ext cx="2009775" cy="942975"/>
    <xdr:pic>
      <xdr:nvPicPr>
        <xdr:cNvPr id="0" name="image7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57150</xdr:colOff>
      <xdr:row>20</xdr:row>
      <xdr:rowOff>57150</xdr:rowOff>
    </xdr:from>
    <xdr:ext cx="1943100" cy="1085850"/>
    <xdr:pic>
      <xdr:nvPicPr>
        <xdr:cNvPr id="0" name="image9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38</xdr:row>
      <xdr:rowOff>0</xdr:rowOff>
    </xdr:from>
    <xdr:ext cx="8505825" cy="1333500"/>
    <xdr:pic>
      <xdr:nvPicPr>
        <xdr:cNvPr id="0" name="image8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8505825" cy="1333500"/>
    <xdr:pic>
      <xdr:nvPicPr>
        <xdr:cNvPr id="0" name="image8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23</xdr:row>
      <xdr:rowOff>161925</xdr:rowOff>
    </xdr:from>
    <xdr:ext cx="1981200" cy="1000125"/>
    <xdr:pic>
      <xdr:nvPicPr>
        <xdr:cNvPr id="0" name="image8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1857375</xdr:colOff>
      <xdr:row>20</xdr:row>
      <xdr:rowOff>28575</xdr:rowOff>
    </xdr:from>
    <xdr:ext cx="2009775" cy="1095375"/>
    <xdr:pic>
      <xdr:nvPicPr>
        <xdr:cNvPr id="0" name="image92.png" title="Imagen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104775</xdr:colOff>
      <xdr:row>18</xdr:row>
      <xdr:rowOff>28575</xdr:rowOff>
    </xdr:from>
    <xdr:ext cx="1685925" cy="1000125"/>
    <xdr:pic>
      <xdr:nvPicPr>
        <xdr:cNvPr id="0" name="image87.png" title="Imagen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47625</xdr:colOff>
      <xdr:row>17</xdr:row>
      <xdr:rowOff>161925</xdr:rowOff>
    </xdr:from>
    <xdr:ext cx="2571750" cy="1457325"/>
    <xdr:pic>
      <xdr:nvPicPr>
        <xdr:cNvPr id="0" name="image8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76200</xdr:colOff>
      <xdr:row>25</xdr:row>
      <xdr:rowOff>114300</xdr:rowOff>
    </xdr:from>
    <xdr:ext cx="2495550" cy="1409700"/>
    <xdr:pic>
      <xdr:nvPicPr>
        <xdr:cNvPr id="0" name="image9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76200</xdr:colOff>
      <xdr:row>10</xdr:row>
      <xdr:rowOff>219075</xdr:rowOff>
    </xdr:from>
    <xdr:ext cx="2495550" cy="1371600"/>
    <xdr:pic>
      <xdr:nvPicPr>
        <xdr:cNvPr id="0" name="image97.png" title="Imagen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209550</xdr:colOff>
      <xdr:row>37</xdr:row>
      <xdr:rowOff>76200</xdr:rowOff>
    </xdr:from>
    <xdr:ext cx="8496300" cy="1000125"/>
    <xdr:pic>
      <xdr:nvPicPr>
        <xdr:cNvPr id="0" name="image9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37</xdr:row>
      <xdr:rowOff>76200</xdr:rowOff>
    </xdr:from>
    <xdr:ext cx="8496300" cy="1000125"/>
    <xdr:pic>
      <xdr:nvPicPr>
        <xdr:cNvPr id="0" name="image9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180975</xdr:colOff>
      <xdr:row>18</xdr:row>
      <xdr:rowOff>38100</xdr:rowOff>
    </xdr:from>
    <xdr:ext cx="2143125" cy="1200150"/>
    <xdr:pic>
      <xdr:nvPicPr>
        <xdr:cNvPr id="0" name="image9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161925</xdr:colOff>
      <xdr:row>24</xdr:row>
      <xdr:rowOff>133350</xdr:rowOff>
    </xdr:from>
    <xdr:ext cx="2171700" cy="1200150"/>
    <xdr:pic>
      <xdr:nvPicPr>
        <xdr:cNvPr id="0" name="image95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1552575</xdr:colOff>
      <xdr:row>20</xdr:row>
      <xdr:rowOff>180975</xdr:rowOff>
    </xdr:from>
    <xdr:ext cx="2000250" cy="1085850"/>
    <xdr:pic>
      <xdr:nvPicPr>
        <xdr:cNvPr id="0" name="image9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externalLinks/_rels/externalLink1.xml.rels><?xml version="1.0" encoding="UTF-8" standalone="yes"?><Relationships xmlns="http://schemas.openxmlformats.org/package/2006/relationships"><Relationship Id="rId1" Type="http://schemas.openxmlformats.org/officeDocument/2006/relationships/externalLinkPath" Target="/Users/Durley/Desktop/CVP%20PRESUPUESTO%20APU%20%20IMPERMEABILIZACI&#211;N%20CUBIERTA%208%20SEP%202023%20(1).xlsx" TargetMode="External"/></Relationships>
</file>

<file path=xl/externalLinks/_rels/externalLink2.xml.rels><?xml version="1.0" encoding="UTF-8" standalone="yes"?><Relationships xmlns="http://schemas.openxmlformats.org/package/2006/relationships"><Relationship Id="rId1" Type="http://schemas.openxmlformats.org/officeDocument/2006/relationships/externalLinkPath" Target="/Users/lgarciago/Downloads/POE%20LOCATIVAS%20SANTA%20TERESITA%2028%20SEP%20(1)%20(1).xlsx" TargetMode="External"/></Relationships>
</file>

<file path=xl/externalLinks/externalLink1.xml><?xml version="1.0" encoding="utf-8"?>
<externalLin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externalBook r:id="rId1">
    <sheetNames>
      <sheetName val="M DE O"/>
      <sheetName val="MATERIALES"/>
      <sheetName val="CCTOS"/>
      <sheetName val="CONSOLIDADO CON MANTO "/>
      <sheetName val="1.0"/>
      <sheetName val="2.0"/>
      <sheetName val="3.0"/>
      <sheetName val="4.0"/>
      <sheetName val="5.0"/>
      <sheetName val="6,0"/>
      <sheetName val="7.0"/>
      <sheetName val="8.0"/>
    </sheetNames>
    <sheetDataSet>
      <sheetData sheetId="0"/>
      <sheetData sheetId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2.xml><?xml version="1.0" encoding="utf-8"?>
<externalLin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externalBook r:id="rId1">
    <sheetNames>
      <sheetName val="INSUMOS"/>
      <sheetName val="CONSOLIDADO "/>
      <sheetName val="8,01"/>
      <sheetName val="8,02"/>
      <sheetName val="8,03"/>
      <sheetName val="8,04"/>
      <sheetName val="8,05"/>
      <sheetName val="8,06"/>
      <sheetName val="8,07"/>
      <sheetName val="8,08"/>
      <sheetName val="8,09"/>
      <sheetName val="8,10"/>
      <sheetName val="8,11"/>
      <sheetName val="8,12"/>
      <sheetName val="MDEO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3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4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3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5.71"/>
    <col customWidth="1" min="2" max="2" width="8.0"/>
    <col customWidth="1" hidden="1" min="3" max="3" width="64.0"/>
    <col customWidth="1" hidden="1" min="4" max="4" width="43.71"/>
    <col customWidth="1" min="5" max="5" width="80.71"/>
    <col customWidth="1" min="6" max="6" width="13.86"/>
    <col customWidth="1" min="7" max="7" width="10.71"/>
    <col customWidth="1" min="8" max="8" width="15.71"/>
    <col customWidth="1" min="9" max="9" width="28.29"/>
    <col customWidth="1" min="10" max="10" width="5.71"/>
    <col customWidth="1" hidden="1" min="11" max="11" width="10.71"/>
    <col customWidth="1" min="12" max="19" width="10.71"/>
  </cols>
  <sheetData>
    <row r="1" ht="16.5" customHeight="1">
      <c r="A1" s="1"/>
      <c r="B1" s="2"/>
      <c r="C1" s="1"/>
      <c r="D1" s="1"/>
      <c r="E1" s="1"/>
      <c r="F1" s="1"/>
      <c r="G1" s="1"/>
      <c r="H1" s="3"/>
      <c r="I1" s="4"/>
      <c r="J1" s="1"/>
      <c r="K1" s="2"/>
      <c r="L1" s="1"/>
      <c r="M1" s="1"/>
      <c r="N1" s="1"/>
      <c r="O1" s="1"/>
      <c r="P1" s="1"/>
      <c r="Q1" s="1"/>
      <c r="R1" s="1"/>
      <c r="S1" s="1"/>
    </row>
    <row r="2" ht="16.5" customHeight="1">
      <c r="A2" s="1"/>
      <c r="B2" s="2" t="s">
        <v>0</v>
      </c>
      <c r="H2" s="3"/>
      <c r="I2" s="4"/>
      <c r="J2" s="1"/>
      <c r="K2" s="2"/>
      <c r="L2" s="1"/>
      <c r="M2" s="1"/>
      <c r="N2" s="1"/>
      <c r="O2" s="1"/>
      <c r="P2" s="1"/>
      <c r="Q2" s="1"/>
      <c r="R2" s="1"/>
      <c r="S2" s="1"/>
    </row>
    <row r="3" ht="16.5" customHeight="1">
      <c r="A3" s="1"/>
      <c r="B3" s="2" t="s">
        <v>1</v>
      </c>
      <c r="H3" s="3"/>
      <c r="I3" s="4"/>
      <c r="J3" s="1"/>
      <c r="K3" s="2"/>
      <c r="L3" s="1"/>
      <c r="M3" s="1"/>
      <c r="N3" s="1"/>
      <c r="O3" s="1"/>
      <c r="P3" s="1"/>
      <c r="Q3" s="1"/>
      <c r="R3" s="1"/>
      <c r="S3" s="1"/>
    </row>
    <row r="4" ht="16.5" customHeight="1">
      <c r="A4" s="1"/>
      <c r="B4" s="5" t="s">
        <v>2</v>
      </c>
      <c r="H4" s="3"/>
      <c r="I4" s="4"/>
      <c r="J4" s="1"/>
      <c r="K4" s="2"/>
      <c r="L4" s="1"/>
      <c r="M4" s="1"/>
      <c r="N4" s="1"/>
      <c r="O4" s="1"/>
      <c r="P4" s="1"/>
      <c r="Q4" s="1"/>
      <c r="R4" s="1"/>
      <c r="S4" s="1"/>
    </row>
    <row r="5" ht="16.5" customHeight="1">
      <c r="A5" s="1"/>
      <c r="B5" s="2"/>
      <c r="C5" s="6"/>
      <c r="D5" s="6"/>
      <c r="E5" s="6"/>
      <c r="F5" s="6"/>
      <c r="G5" s="6"/>
      <c r="H5" s="3"/>
      <c r="I5" s="4"/>
      <c r="J5" s="1"/>
      <c r="K5" s="2"/>
      <c r="L5" s="1"/>
      <c r="M5" s="1"/>
      <c r="N5" s="1"/>
      <c r="O5" s="1"/>
      <c r="P5" s="1"/>
      <c r="Q5" s="1"/>
      <c r="R5" s="1"/>
      <c r="S5" s="1"/>
    </row>
    <row r="6" ht="16.5" customHeight="1">
      <c r="A6" s="1"/>
      <c r="B6" s="7" t="s">
        <v>3</v>
      </c>
      <c r="C6" s="8" t="s">
        <v>4</v>
      </c>
      <c r="D6" s="8" t="s">
        <v>5</v>
      </c>
      <c r="E6" s="8" t="s">
        <v>6</v>
      </c>
      <c r="F6" s="8" t="s">
        <v>7</v>
      </c>
      <c r="G6" s="9" t="s">
        <v>8</v>
      </c>
      <c r="H6" s="10" t="s">
        <v>9</v>
      </c>
      <c r="I6" s="11" t="s">
        <v>10</v>
      </c>
      <c r="J6" s="12"/>
      <c r="K6" s="9" t="s">
        <v>11</v>
      </c>
      <c r="L6" s="1"/>
      <c r="M6" s="1"/>
      <c r="N6" s="1"/>
      <c r="O6" s="1"/>
      <c r="P6" s="1"/>
      <c r="Q6" s="1"/>
      <c r="R6" s="1"/>
      <c r="S6" s="1"/>
    </row>
    <row r="7" ht="30.75" customHeight="1">
      <c r="A7" s="1"/>
      <c r="B7" s="13" t="s">
        <v>12</v>
      </c>
      <c r="C7" s="14"/>
      <c r="D7" s="14"/>
      <c r="E7" s="14"/>
      <c r="F7" s="14"/>
      <c r="G7" s="14"/>
      <c r="H7" s="14"/>
      <c r="I7" s="15"/>
      <c r="J7" s="12"/>
      <c r="K7" s="16"/>
      <c r="L7" s="1"/>
      <c r="M7" s="1"/>
      <c r="N7" s="1"/>
      <c r="O7" s="1"/>
      <c r="P7" s="1"/>
      <c r="Q7" s="1"/>
      <c r="R7" s="1"/>
      <c r="S7" s="1"/>
    </row>
    <row r="8" ht="16.5" customHeight="1">
      <c r="A8" s="1"/>
      <c r="B8" s="17">
        <v>1.0</v>
      </c>
      <c r="D8" s="18"/>
      <c r="E8" s="18" t="s">
        <v>13</v>
      </c>
      <c r="F8" s="18"/>
      <c r="G8" s="18"/>
      <c r="H8" s="19"/>
      <c r="I8" s="20"/>
      <c r="J8" s="12"/>
      <c r="K8" s="16"/>
      <c r="L8" s="1"/>
      <c r="M8" s="1"/>
      <c r="N8" s="1"/>
      <c r="O8" s="1"/>
      <c r="P8" s="1"/>
      <c r="Q8" s="1"/>
      <c r="R8" s="1"/>
      <c r="S8" s="1"/>
    </row>
    <row r="9">
      <c r="A9" s="1"/>
      <c r="B9" s="21">
        <v>1.01</v>
      </c>
      <c r="C9" s="22" t="str">
        <f t="shared" ref="C9:D9" si="1">#REF!</f>
        <v>#REF!</v>
      </c>
      <c r="D9" s="23" t="str">
        <f t="shared" si="1"/>
        <v>#REF!</v>
      </c>
      <c r="E9" s="24" t="str">
        <f>'1,01'!C4</f>
        <v>DESMONTE Y/O INSTALACIÓN  (arreglo filtración, pega, sellado, emboquillado, siliconado de  sanitario o lavamanos o lavadero;  (incluye materiales: mortero, silicona, soportes, chazos, y boquilla)</v>
      </c>
      <c r="F9" s="25" t="str">
        <f>'1,01'!I4</f>
        <v>UN</v>
      </c>
      <c r="G9" s="26">
        <v>75.0</v>
      </c>
      <c r="H9" s="27">
        <f>'1,01'!I29</f>
        <v>30099.56966</v>
      </c>
      <c r="I9" s="28">
        <f t="shared" ref="I9:I18" si="2">H9*G9</f>
        <v>2257467.725</v>
      </c>
      <c r="J9" s="12"/>
      <c r="K9" s="29">
        <f>58*504/396</f>
        <v>73.81818182</v>
      </c>
      <c r="L9" s="1"/>
      <c r="M9" s="1"/>
      <c r="N9" s="1"/>
      <c r="O9" s="1"/>
      <c r="P9" s="1"/>
      <c r="Q9" s="1"/>
      <c r="R9" s="1"/>
      <c r="S9" s="1"/>
    </row>
    <row r="10" ht="33.0" customHeight="1">
      <c r="A10" s="1"/>
      <c r="B10" s="30">
        <v>1.02</v>
      </c>
      <c r="C10" s="31" t="str">
        <f>'1,02'!C4</f>
        <v>SUMINISTRO E INSTALACIÓN REGADERA DUCHA (Regadera ducha de 8" ref: Artesa (grival) incluye materiales cinta teflon y silicona</v>
      </c>
      <c r="D10" s="22" t="str">
        <f>'1,02'!$C$4</f>
        <v>SUMINISTRO E INSTALACIÓN REGADERA DUCHA (Regadera ducha de 8" ref: Artesa (grival) incluye materiales cinta teflon y silicona</v>
      </c>
      <c r="E10" s="32" t="str">
        <f>'1,02'!C4</f>
        <v>SUMINISTRO E INSTALACIÓN REGADERA DUCHA (Regadera ducha de 8" ref: Artesa (grival) incluye materiales cinta teflon y silicona</v>
      </c>
      <c r="F10" s="33" t="str">
        <f>'1,02'!$I$4</f>
        <v>UN</v>
      </c>
      <c r="G10" s="34">
        <v>35.0</v>
      </c>
      <c r="H10" s="35">
        <f>'1,02'!I29</f>
        <v>61078.3</v>
      </c>
      <c r="I10" s="36">
        <f t="shared" si="2"/>
        <v>2137740.5</v>
      </c>
      <c r="J10" s="12"/>
      <c r="K10" s="29">
        <f>25*504/396</f>
        <v>31.81818182</v>
      </c>
      <c r="L10" s="1"/>
      <c r="M10" s="1"/>
      <c r="N10" s="1"/>
      <c r="O10" s="1"/>
      <c r="P10" s="1"/>
      <c r="Q10" s="1"/>
      <c r="R10" s="1"/>
      <c r="S10" s="1"/>
    </row>
    <row r="11" ht="33.0" customHeight="1">
      <c r="A11" s="1"/>
      <c r="B11" s="21">
        <v>1.03</v>
      </c>
      <c r="C11" s="22" t="str">
        <f>'1,03'!C4</f>
        <v>SUMINISTRO E INSTALACIÓN VÁLVULA DE LLENADO SANITARIO Válvula de llenado para sanitario ref: Acuacer 2 Piezas (Grival) (incluye materiales: empaques, cinta teflón, silicona) 						</v>
      </c>
      <c r="D11" s="22" t="str">
        <f>'1,03'!$C$4</f>
        <v>SUMINISTRO E INSTALACIÓN VÁLVULA DE LLENADO SANITARIO Válvula de llenado para sanitario ref: Acuacer 2 Piezas (Grival) (incluye materiales: empaques, cinta teflón, silicona) 						</v>
      </c>
      <c r="E11" s="32" t="str">
        <f>'1,03'!C4</f>
        <v>SUMINISTRO E INSTALACIÓN VÁLVULA DE LLENADO SANITARIO Válvula de llenado para sanitario ref: Acuacer 2 Piezas (Grival) (incluye materiales: empaques, cinta teflón, silicona) 						</v>
      </c>
      <c r="F11" s="33" t="str">
        <f>'1,03'!$I$4</f>
        <v>UN</v>
      </c>
      <c r="G11" s="34">
        <v>20.0</v>
      </c>
      <c r="H11" s="35">
        <f>'1,03'!I29</f>
        <v>64147.3</v>
      </c>
      <c r="I11" s="36">
        <f t="shared" si="2"/>
        <v>1282946</v>
      </c>
      <c r="J11" s="12"/>
      <c r="K11" s="29">
        <f>16*504/396</f>
        <v>20.36363636</v>
      </c>
      <c r="L11" s="1"/>
      <c r="M11" s="1"/>
      <c r="N11" s="1"/>
      <c r="O11" s="1"/>
      <c r="P11" s="1"/>
      <c r="Q11" s="1"/>
      <c r="R11" s="1"/>
      <c r="S11" s="1"/>
    </row>
    <row r="12">
      <c r="A12" s="1"/>
      <c r="B12" s="21">
        <v>1.04</v>
      </c>
      <c r="C12" s="22" t="str">
        <f>'1,04'!C4</f>
        <v>SUMINISTRO E INSTALACIÓN GRIFERÍA LAVAPLATOS Grifería lavaplatos 8" ref: Piscis (Grival) (incluye materiales: cinta teflón, silicona, acople plástico Griflex) 						</v>
      </c>
      <c r="D12" s="22" t="str">
        <f>'1,04'!$C$4</f>
        <v>SUMINISTRO E INSTALACIÓN GRIFERÍA LAVAPLATOS Grifería lavaplatos 8" ref: Piscis (Grival) (incluye materiales: cinta teflón, silicona, acople plástico Griflex) 						</v>
      </c>
      <c r="E12" s="32" t="str">
        <f>'1,04'!C4</f>
        <v>SUMINISTRO E INSTALACIÓN GRIFERÍA LAVAPLATOS Grifería lavaplatos 8" ref: Piscis (Grival) (incluye materiales: cinta teflón, silicona, acople plástico Griflex) 						</v>
      </c>
      <c r="F12" s="37" t="str">
        <f>'1,04'!$I$4</f>
        <v>UN</v>
      </c>
      <c r="G12" s="34">
        <v>10.0</v>
      </c>
      <c r="H12" s="35">
        <f>'1,04'!I30</f>
        <v>112515.3</v>
      </c>
      <c r="I12" s="36">
        <f t="shared" si="2"/>
        <v>1125153</v>
      </c>
      <c r="J12" s="12"/>
      <c r="K12" s="29">
        <f>5*504/396</f>
        <v>6.363636364</v>
      </c>
      <c r="L12" s="1"/>
      <c r="M12" s="1"/>
      <c r="N12" s="1"/>
      <c r="O12" s="1"/>
      <c r="P12" s="1"/>
      <c r="Q12" s="1"/>
      <c r="R12" s="1"/>
      <c r="S12" s="1"/>
    </row>
    <row r="13" ht="30.0" customHeight="1">
      <c r="A13" s="1"/>
      <c r="B13" s="21">
        <v>1.05</v>
      </c>
      <c r="C13" s="22" t="str">
        <f>'1,05'!C4</f>
        <v>SUMINISTRO E INSTALACIÓN SANITARIO Sanitario ref: Acuacer 2 Piezas (Corona) (incluye materiales: mortero, silicona, boquilla, cinta teflón, silicona, acople plástico Griflex) 						</v>
      </c>
      <c r="D13" s="22" t="str">
        <f>'1,05'!$C$4</f>
        <v>SUMINISTRO E INSTALACIÓN SANITARIO Sanitario ref: Acuacer 2 Piezas (Corona) (incluye materiales: mortero, silicona, boquilla, cinta teflón, silicona, acople plástico Griflex) 						</v>
      </c>
      <c r="E13" s="32" t="str">
        <f>'1,05'!C4</f>
        <v>SUMINISTRO E INSTALACIÓN SANITARIO Sanitario ref: Acuacer 2 Piezas (Corona) (incluye materiales: mortero, silicona, boquilla, cinta teflón, silicona, acople plástico Griflex) 						</v>
      </c>
      <c r="F13" s="37" t="str">
        <f>'1,05'!$I$4</f>
        <v>UN</v>
      </c>
      <c r="G13" s="34">
        <v>5.0</v>
      </c>
      <c r="H13" s="35">
        <f>'1,05'!I31</f>
        <v>280390</v>
      </c>
      <c r="I13" s="36">
        <f t="shared" si="2"/>
        <v>1401950</v>
      </c>
      <c r="J13" s="12"/>
      <c r="K13" s="29">
        <f t="shared" ref="K13:K14" si="3">0*504/396</f>
        <v>0</v>
      </c>
      <c r="L13" s="1"/>
      <c r="M13" s="1"/>
      <c r="N13" s="1"/>
      <c r="O13" s="1"/>
      <c r="P13" s="1"/>
      <c r="Q13" s="1"/>
      <c r="R13" s="1"/>
      <c r="S13" s="1"/>
    </row>
    <row r="14" ht="30.0" customHeight="1">
      <c r="A14" s="1"/>
      <c r="B14" s="21">
        <v>1.06</v>
      </c>
      <c r="C14" s="22" t="str">
        <f>'1,06'!C4</f>
        <v>SUMINISTRO E INSTALACIÓN LAVAMANOS Lavamanos línea económica ref: Milano Blanco (Corona) (incluye materiales: mortero, silicona, soportes, chazos, acople plástico Griflex)						</v>
      </c>
      <c r="D14" s="22" t="str">
        <f>'1,06'!$C$4</f>
        <v>SUMINISTRO E INSTALACIÓN LAVAMANOS Lavamanos línea económica ref: Milano Blanco (Corona) (incluye materiales: mortero, silicona, soportes, chazos, acople plástico Griflex)						</v>
      </c>
      <c r="E14" s="32" t="str">
        <f>'1,06'!C4</f>
        <v>SUMINISTRO E INSTALACIÓN LAVAMANOS Lavamanos línea económica ref: Milano Blanco (Corona) (incluye materiales: mortero, silicona, soportes, chazos, acople plástico Griflex)						</v>
      </c>
      <c r="F14" s="37" t="str">
        <f>'1,06'!$I$4</f>
        <v>UN</v>
      </c>
      <c r="G14" s="34">
        <v>5.0</v>
      </c>
      <c r="H14" s="35">
        <f>'1,06'!I30</f>
        <v>131000.3</v>
      </c>
      <c r="I14" s="36">
        <f t="shared" si="2"/>
        <v>655001.5</v>
      </c>
      <c r="J14" s="12"/>
      <c r="K14" s="29">
        <f t="shared" si="3"/>
        <v>0</v>
      </c>
      <c r="L14" s="1"/>
      <c r="M14" s="1"/>
      <c r="N14" s="1"/>
      <c r="O14" s="1"/>
      <c r="P14" s="1"/>
      <c r="Q14" s="1"/>
      <c r="R14" s="1"/>
      <c r="S14" s="1"/>
    </row>
    <row r="15" ht="30.0" customHeight="1">
      <c r="A15" s="1"/>
      <c r="B15" s="21">
        <v>1.07</v>
      </c>
      <c r="C15" s="22" t="str">
        <f>'1,07'!C4</f>
        <v> REPARACIÓN GRIFERÍAS (lavaplatos y lavamanos) Revisión, desmonte y/o instalación, ajuste, arreglo griferías ; (incluye materiales: empaques, cinta teflón, sellante, niples)                                                </v>
      </c>
      <c r="D15" s="22" t="str">
        <f>'1,07'!$C$4</f>
        <v> REPARACIÓN GRIFERÍAS (lavaplatos y lavamanos) Revisión, desmonte y/o instalación, ajuste, arreglo griferías ; (incluye materiales: empaques, cinta teflón, sellante, niples)                                                </v>
      </c>
      <c r="E15" s="32" t="str">
        <f>'1,07'!C4</f>
        <v> REPARACIÓN GRIFERÍAS (lavaplatos y lavamanos) Revisión, desmonte y/o instalación, ajuste, arreglo griferías ; (incluye materiales: empaques, cinta teflón, sellante, niples)                                                </v>
      </c>
      <c r="F15" s="37" t="str">
        <f>'1,07'!$I$4</f>
        <v>UN</v>
      </c>
      <c r="G15" s="34">
        <v>80.0</v>
      </c>
      <c r="H15" s="35">
        <f>'1,07'!I28</f>
        <v>32683.02941</v>
      </c>
      <c r="I15" s="36">
        <f t="shared" si="2"/>
        <v>2614642.353</v>
      </c>
      <c r="J15" s="12"/>
      <c r="K15" s="29">
        <f>63*504/396</f>
        <v>80.18181818</v>
      </c>
      <c r="L15" s="1"/>
      <c r="M15" s="1"/>
      <c r="N15" s="1"/>
      <c r="O15" s="1"/>
      <c r="P15" s="1"/>
      <c r="Q15" s="1"/>
      <c r="R15" s="1"/>
      <c r="S15" s="1"/>
    </row>
    <row r="16" ht="30.0" customHeight="1">
      <c r="A16" s="1"/>
      <c r="B16" s="21">
        <v>1.08</v>
      </c>
      <c r="C16" s="22" t="str">
        <f>'1,08'!C4</f>
        <v>SUMINISTRO E INSTALACION ACOPLE PLASTICO Revisión, desmonte y/o instalación, ajuste, arreglo fuga acoples; (incluye materiales: griflex, cinta teflón, silicona, escudos)						</v>
      </c>
      <c r="D16" s="22" t="str">
        <f>'1,08'!$C$4</f>
        <v>SUMINISTRO E INSTALACION ACOPLE PLASTICO Revisión, desmonte y/o instalación, ajuste, arreglo fuga acoples; (incluye materiales: griflex, cinta teflón, silicona, escudos)						</v>
      </c>
      <c r="E16" s="32" t="str">
        <f>'1,08'!C4</f>
        <v>SUMINISTRO E INSTALACION ACOPLE PLASTICO Revisión, desmonte y/o instalación, ajuste, arreglo fuga acoples; (incluye materiales: griflex, cinta teflón, silicona, escudos)						</v>
      </c>
      <c r="F16" s="37" t="str">
        <f>'1,08'!$I$4</f>
        <v>UN</v>
      </c>
      <c r="G16" s="34">
        <v>150.0</v>
      </c>
      <c r="H16" s="35">
        <f>'1,08'!I28</f>
        <v>16500.3</v>
      </c>
      <c r="I16" s="36">
        <f t="shared" si="2"/>
        <v>2475045</v>
      </c>
      <c r="J16" s="12"/>
      <c r="K16" s="29">
        <f>113*504/396</f>
        <v>143.8181818</v>
      </c>
      <c r="L16" s="1"/>
      <c r="M16" s="1"/>
      <c r="N16" s="1"/>
      <c r="O16" s="1"/>
      <c r="P16" s="1"/>
      <c r="Q16" s="1"/>
      <c r="R16" s="1"/>
      <c r="S16" s="1"/>
    </row>
    <row r="17" ht="30.0" customHeight="1">
      <c r="A17" s="1"/>
      <c r="B17" s="21">
        <v>1.09</v>
      </c>
      <c r="C17" s="22" t="str">
        <f>'1,09'!C4</f>
        <v> REPARACIÓN GRIFERÍA DUCHA Desmonte y/o instalación, cambio empaques, vástago; (incluye materiales: cinta teflón)						</v>
      </c>
      <c r="D17" s="22" t="str">
        <f>'1,09'!$C$4</f>
        <v> REPARACIÓN GRIFERÍA DUCHA Desmonte y/o instalación, cambio empaques, vástago; (incluye materiales: cinta teflón)						</v>
      </c>
      <c r="E17" s="32" t="str">
        <f>'1,09'!C4</f>
        <v> REPARACIÓN GRIFERÍA DUCHA Desmonte y/o instalación, cambio empaques, vástago; (incluye materiales: cinta teflón)						</v>
      </c>
      <c r="F17" s="37" t="str">
        <f>'1,09'!$I$4</f>
        <v>UN</v>
      </c>
      <c r="G17" s="34">
        <v>80.0</v>
      </c>
      <c r="H17" s="35">
        <f>'1,09'!I28</f>
        <v>32533.02941</v>
      </c>
      <c r="I17" s="36">
        <f t="shared" si="2"/>
        <v>2602642.353</v>
      </c>
      <c r="J17" s="12"/>
      <c r="K17" s="29">
        <f>63*504/396</f>
        <v>80.18181818</v>
      </c>
      <c r="L17" s="1"/>
      <c r="M17" s="1"/>
      <c r="N17" s="1"/>
      <c r="O17" s="1"/>
      <c r="P17" s="1"/>
      <c r="Q17" s="1"/>
      <c r="R17" s="1"/>
      <c r="S17" s="1"/>
    </row>
    <row r="18" ht="54.75" customHeight="1">
      <c r="A18" s="1"/>
      <c r="B18" s="21">
        <v>1.1</v>
      </c>
      <c r="C18" s="22" t="str">
        <f>'1,10'!C4</f>
        <v>SUMINISTRO E INSTALACION LLAVE TERMINAL PLÁSTICA 1/2" (lavadero o lavadora) Revisión, desmonte y/o instalación, ajuste, arreglo llave terminal plástica jardín 1/2 pulgada; (incluye materiales: empaques, cinta teflón, sellante, niples)						</v>
      </c>
      <c r="D18" s="22" t="str">
        <f>'1,10'!$C$4</f>
        <v>SUMINISTRO E INSTALACION LLAVE TERMINAL PLÁSTICA 1/2" (lavadero o lavadora) Revisión, desmonte y/o instalación, ajuste, arreglo llave terminal plástica jardín 1/2 pulgada; (incluye materiales: empaques, cinta teflón, sellante, niples)						</v>
      </c>
      <c r="E18" s="32" t="str">
        <f>'1,10'!C4</f>
        <v>SUMINISTRO E INSTALACION LLAVE TERMINAL PLÁSTICA 1/2" (lavadero o lavadora) Revisión, desmonte y/o instalación, ajuste, arreglo llave terminal plástica jardín 1/2 pulgada; (incluye materiales: empaques, cinta teflón, sellante, niples)						</v>
      </c>
      <c r="F18" s="37" t="str">
        <f>'1,10'!$I$4</f>
        <v>UN</v>
      </c>
      <c r="G18" s="34">
        <v>10.0</v>
      </c>
      <c r="H18" s="35">
        <f>'1,10'!I28</f>
        <v>16167</v>
      </c>
      <c r="I18" s="36">
        <f t="shared" si="2"/>
        <v>161670</v>
      </c>
      <c r="J18" s="12"/>
      <c r="K18" s="29">
        <f>7*504/396</f>
        <v>8.909090909</v>
      </c>
      <c r="L18" s="1"/>
      <c r="M18" s="1"/>
      <c r="N18" s="1"/>
      <c r="O18" s="1"/>
      <c r="P18" s="1"/>
      <c r="Q18" s="1"/>
      <c r="R18" s="1"/>
      <c r="S18" s="1"/>
    </row>
    <row r="19" ht="30.0" customHeight="1">
      <c r="A19" s="1"/>
      <c r="B19" s="38">
        <v>2.0</v>
      </c>
      <c r="D19" s="39"/>
      <c r="E19" s="40" t="s">
        <v>14</v>
      </c>
      <c r="F19" s="41"/>
      <c r="G19" s="42"/>
      <c r="H19" s="43"/>
      <c r="I19" s="44"/>
      <c r="J19" s="12"/>
      <c r="K19" s="29"/>
      <c r="L19" s="1"/>
      <c r="M19" s="1"/>
      <c r="N19" s="1"/>
      <c r="O19" s="1"/>
      <c r="P19" s="1"/>
      <c r="Q19" s="1"/>
      <c r="R19" s="1"/>
      <c r="S19" s="1"/>
    </row>
    <row r="20" ht="39.75" customHeight="1">
      <c r="A20" s="1"/>
      <c r="B20" s="21">
        <v>2.01</v>
      </c>
      <c r="C20" s="22" t="str">
        <f>'2,01'!C4</f>
        <v>REPARACIÓN FUGA EN CAJA MEDIDOR EAAB (sin desmonte de cajilla) Revisión, ajuste y arreglo fuga en caja de contador de acueducto; (incluye materiales: cinta teflón, limpiador y soldadura PVC, niples)						</v>
      </c>
      <c r="D20" s="22" t="str">
        <f>'2,01'!$C$4</f>
        <v>REPARACIÓN FUGA EN CAJA MEDIDOR EAAB (sin desmonte de cajilla) Revisión, ajuste y arreglo fuga en caja de contador de acueducto; (incluye materiales: cinta teflón, limpiador y soldadura PVC, niples)						</v>
      </c>
      <c r="E20" s="32" t="str">
        <f>'2,01'!C4</f>
        <v>REPARACIÓN FUGA EN CAJA MEDIDOR EAAB (sin desmonte de cajilla) Revisión, ajuste y arreglo fuga en caja de contador de acueducto; (incluye materiales: cinta teflón, limpiador y soldadura PVC, niples)						</v>
      </c>
      <c r="F20" s="37" t="str">
        <f>'2,01'!$I$4</f>
        <v>UN</v>
      </c>
      <c r="G20" s="34">
        <v>10.0</v>
      </c>
      <c r="H20" s="35">
        <f>'2,01'!I36</f>
        <v>119557.29</v>
      </c>
      <c r="I20" s="36">
        <f t="shared" ref="I20:I25" si="4">H20*G20</f>
        <v>1195572.9</v>
      </c>
      <c r="J20" s="12"/>
      <c r="K20" s="29">
        <f>4*504/396</f>
        <v>5.090909091</v>
      </c>
      <c r="L20" s="1"/>
      <c r="M20" s="1"/>
      <c r="N20" s="1"/>
      <c r="O20" s="1"/>
      <c r="P20" s="1"/>
      <c r="Q20" s="1"/>
      <c r="R20" s="1"/>
      <c r="S20" s="1"/>
    </row>
    <row r="21" ht="45.0" customHeight="1">
      <c r="A21" s="1"/>
      <c r="B21" s="21">
        <v>2.02</v>
      </c>
      <c r="C21" s="22" t="str">
        <f>'2,02'!C4</f>
        <v>REPARACIÓN FUGA EN CAJA MEDIDOR EAAB (con desmonte de cajilla) Revisión, ajuste y arreglo fuga en caja de contador de acueducto; (incluye materiales: cinta teflón, limpiador y soldadura PVC, niples)						</v>
      </c>
      <c r="D21" s="22" t="str">
        <f>'2,02'!$C$4</f>
        <v>REPARACIÓN FUGA EN CAJA MEDIDOR EAAB (con desmonte de cajilla) Revisión, ajuste y arreglo fuga en caja de contador de acueducto; (incluye materiales: cinta teflón, limpiador y soldadura PVC, niples)						</v>
      </c>
      <c r="E21" s="32" t="str">
        <f>'2,02'!C4</f>
        <v>REPARACIÓN FUGA EN CAJA MEDIDOR EAAB (con desmonte de cajilla) Revisión, ajuste y arreglo fuga en caja de contador de acueducto; (incluye materiales: cinta teflón, limpiador y soldadura PVC, niples)						</v>
      </c>
      <c r="F21" s="37" t="str">
        <f>'2,02'!$I$4</f>
        <v>UN</v>
      </c>
      <c r="G21" s="34">
        <v>20.0</v>
      </c>
      <c r="H21" s="35">
        <f>'2,02'!I39</f>
        <v>127565.29</v>
      </c>
      <c r="I21" s="36">
        <f t="shared" si="4"/>
        <v>2551305.8</v>
      </c>
      <c r="J21" s="12"/>
      <c r="K21" s="29">
        <f>16*504/396</f>
        <v>20.36363636</v>
      </c>
      <c r="L21" s="1"/>
      <c r="M21" s="1"/>
      <c r="N21" s="1"/>
      <c r="O21" s="1"/>
      <c r="P21" s="1"/>
      <c r="Q21" s="1"/>
      <c r="R21" s="1"/>
      <c r="S21" s="1"/>
    </row>
    <row r="22" ht="36.75" customHeight="1">
      <c r="A22" s="1"/>
      <c r="B22" s="21">
        <v>2.03</v>
      </c>
      <c r="C22" s="22" t="str">
        <f>'2,03'!C4</f>
        <v>ARREGLO TUBERÍA PVC-P DE 2-1/2" Revisión, arreglo fuga redes matrices acueducto; (incluye excavacion y/o demolicion, materiales y accesorios)						</v>
      </c>
      <c r="D22" s="22" t="str">
        <f>'2,03'!$C$4</f>
        <v>ARREGLO TUBERÍA PVC-P DE 2-1/2" Revisión, arreglo fuga redes matrices acueducto; (incluye excavacion y/o demolicion, materiales y accesorios)						</v>
      </c>
      <c r="E22" s="32" t="str">
        <f>'2,03'!C4</f>
        <v>ARREGLO TUBERÍA PVC-P DE 2-1/2" Revisión, arreglo fuga redes matrices acueducto; (incluye excavacion y/o demolicion, materiales y accesorios)						</v>
      </c>
      <c r="F22" s="37" t="str">
        <f>'2,03'!$I$4</f>
        <v>UN</v>
      </c>
      <c r="G22" s="34">
        <v>10.0</v>
      </c>
      <c r="H22" s="35">
        <f>'2,03'!I36</f>
        <v>318362.35</v>
      </c>
      <c r="I22" s="36">
        <f t="shared" si="4"/>
        <v>3183623.5</v>
      </c>
      <c r="J22" s="12"/>
      <c r="K22" s="29">
        <f t="shared" ref="K22:K24" si="5">6*504/396</f>
        <v>7.636363636</v>
      </c>
      <c r="L22" s="1"/>
      <c r="M22" s="1"/>
      <c r="N22" s="1"/>
      <c r="O22" s="1"/>
      <c r="P22" s="1"/>
      <c r="Q22" s="1"/>
      <c r="R22" s="1"/>
      <c r="S22" s="1"/>
    </row>
    <row r="23" ht="35.25" customHeight="1">
      <c r="A23" s="1"/>
      <c r="B23" s="21">
        <v>2.04</v>
      </c>
      <c r="C23" s="22" t="str">
        <f>'2,04'!C4</f>
        <v>ARREGLO TUBERÍA PVC-P DE 3" Revisión, arreglo fuga redes matrices acueducto; (incluye excavacion y/o demolicion, materiales y accesorios)						</v>
      </c>
      <c r="D23" s="22" t="str">
        <f>'2,04'!$C$4</f>
        <v>ARREGLO TUBERÍA PVC-P DE 3" Revisión, arreglo fuga redes matrices acueducto; (incluye excavacion y/o demolicion, materiales y accesorios)						</v>
      </c>
      <c r="E23" s="32" t="str">
        <f>'2,04'!C4</f>
        <v>ARREGLO TUBERÍA PVC-P DE 3" Revisión, arreglo fuga redes matrices acueducto; (incluye excavacion y/o demolicion, materiales y accesorios)						</v>
      </c>
      <c r="F23" s="37" t="str">
        <f>'2,04'!$I$4</f>
        <v>UN</v>
      </c>
      <c r="G23" s="34">
        <v>10.0</v>
      </c>
      <c r="H23" s="35">
        <f>'2,04'!I36</f>
        <v>383765.4</v>
      </c>
      <c r="I23" s="36">
        <f t="shared" si="4"/>
        <v>3837654</v>
      </c>
      <c r="J23" s="12"/>
      <c r="K23" s="29">
        <f t="shared" si="5"/>
        <v>7.636363636</v>
      </c>
      <c r="L23" s="1"/>
      <c r="M23" s="1"/>
      <c r="N23" s="1"/>
      <c r="O23" s="1"/>
      <c r="P23" s="1"/>
      <c r="Q23" s="1"/>
      <c r="R23" s="1"/>
      <c r="S23" s="1"/>
    </row>
    <row r="24" ht="35.25" customHeight="1">
      <c r="A24" s="1"/>
      <c r="B24" s="21">
        <v>2.05</v>
      </c>
      <c r="C24" s="22" t="str">
        <f>'2,05'!C4</f>
        <v>ARREGLO TUBERÍA PVC-P DE 4" Revisión, arreglo fuga redes matrices acueducto; (incluye excavacion y/o demolicion, materiales y accesorios)						</v>
      </c>
      <c r="D24" s="22" t="str">
        <f>'2,05'!$C$4</f>
        <v>ARREGLO TUBERÍA PVC-P DE 4" Revisión, arreglo fuga redes matrices acueducto; (incluye excavacion y/o demolicion, materiales y accesorios)						</v>
      </c>
      <c r="E24" s="32" t="str">
        <f>'2,05'!C4</f>
        <v>ARREGLO TUBERÍA PVC-P DE 4" Revisión, arreglo fuga redes matrices acueducto; (incluye excavacion y/o demolicion, materiales y accesorios)						</v>
      </c>
      <c r="F24" s="37" t="str">
        <f>'2,05'!$I$4</f>
        <v>UN</v>
      </c>
      <c r="G24" s="34">
        <v>10.0</v>
      </c>
      <c r="H24" s="35">
        <f>'2,05'!I36</f>
        <v>568764.35</v>
      </c>
      <c r="I24" s="36">
        <f t="shared" si="4"/>
        <v>5687643.5</v>
      </c>
      <c r="J24" s="12"/>
      <c r="K24" s="29">
        <f t="shared" si="5"/>
        <v>7.636363636</v>
      </c>
      <c r="L24" s="1"/>
      <c r="M24" s="1"/>
      <c r="N24" s="1"/>
      <c r="O24" s="1"/>
      <c r="P24" s="1"/>
      <c r="Q24" s="1"/>
      <c r="R24" s="1"/>
      <c r="S24" s="1"/>
    </row>
    <row r="25" ht="45.75" customHeight="1">
      <c r="A25" s="1"/>
      <c r="B25" s="21">
        <v>2.06</v>
      </c>
      <c r="C25" s="22" t="str">
        <f>'2,06'!C4</f>
        <v> REPARACIÓN Y/O SUMINISTRO E INSTALACIÓN TUBERÍAS ACUEDUCTO Sondeo destape, reparación y/o instalación de tubería PVCP 1/2" agua fría y caliente; (incluye materiales: tubería PVCP, limpiador, soldadura, accesorios)						</v>
      </c>
      <c r="D25" s="22" t="str">
        <f>'2,06'!$C$4</f>
        <v> REPARACIÓN Y/O SUMINISTRO E INSTALACIÓN TUBERÍAS ACUEDUCTO Sondeo destape, reparación y/o instalación de tubería PVCP 1/2" agua fría y caliente; (incluye materiales: tubería PVCP, limpiador, soldadura, accesorios)						</v>
      </c>
      <c r="E25" s="32" t="str">
        <f>'2,06'!C4</f>
        <v> REPARACIÓN Y/O SUMINISTRO E INSTALACIÓN TUBERÍAS ACUEDUCTO Sondeo destape, reparación y/o instalación de tubería PVCP 1/2" agua fría y caliente; (incluye materiales: tubería PVCP, limpiador, soldadura, accesorios)						</v>
      </c>
      <c r="F25" s="37" t="str">
        <f>'2,06'!$I$4</f>
        <v>ML</v>
      </c>
      <c r="G25" s="34">
        <v>110.0</v>
      </c>
      <c r="H25" s="35">
        <f>'2,06'!I30</f>
        <v>34100</v>
      </c>
      <c r="I25" s="36">
        <f t="shared" si="4"/>
        <v>3751000</v>
      </c>
      <c r="J25" s="12"/>
      <c r="K25" s="29">
        <f>85*504/396</f>
        <v>108.1818182</v>
      </c>
      <c r="L25" s="1"/>
      <c r="M25" s="1"/>
      <c r="N25" s="1"/>
      <c r="O25" s="1"/>
      <c r="P25" s="1"/>
      <c r="Q25" s="1"/>
      <c r="R25" s="1"/>
      <c r="S25" s="1"/>
    </row>
    <row r="26" ht="30.0" customHeight="1">
      <c r="A26" s="1"/>
      <c r="B26" s="38">
        <v>3.0</v>
      </c>
      <c r="D26" s="39"/>
      <c r="E26" s="45" t="s">
        <v>15</v>
      </c>
      <c r="F26" s="41"/>
      <c r="G26" s="42"/>
      <c r="H26" s="43"/>
      <c r="I26" s="44"/>
      <c r="J26" s="12"/>
      <c r="K26" s="29"/>
      <c r="L26" s="1"/>
      <c r="M26" s="1"/>
      <c r="N26" s="1"/>
      <c r="O26" s="1"/>
      <c r="P26" s="1"/>
      <c r="Q26" s="1"/>
      <c r="R26" s="1"/>
      <c r="S26" s="1"/>
    </row>
    <row r="27" ht="47.25" customHeight="1">
      <c r="A27" s="1"/>
      <c r="B27" s="46">
        <v>3.01</v>
      </c>
      <c r="C27" s="47" t="str">
        <f>'3,01'!C4</f>
        <v>SUMINISTRO E INSTALACIÓN SIFÓN Y DESAGÜES SANITARIOS Destape, reparación y/o cambio de puntos de desagüe y/o sifón sanitario, en tubería PVC sanitaria de 2" y 4"; (incluye materiales: tubería PVCS, sifón, niples, accesorios, limpiador, pegante, sondeo) 						</v>
      </c>
      <c r="D27" s="22" t="str">
        <f>'3,01'!$C$4</f>
        <v>SUMINISTRO E INSTALACIÓN SIFÓN Y DESAGÜES SANITARIOS Destape, reparación y/o cambio de puntos de desagüe y/o sifón sanitario, en tubería PVC sanitaria de 2" y 4"; (incluye materiales: tubería PVCS, sifón, niples, accesorios, limpiador, pegante, sondeo) 						</v>
      </c>
      <c r="E27" s="32" t="str">
        <f>'3,01'!C4</f>
        <v>SUMINISTRO E INSTALACIÓN SIFÓN Y DESAGÜES SANITARIOS Destape, reparación y/o cambio de puntos de desagüe y/o sifón sanitario, en tubería PVC sanitaria de 2" y 4"; (incluye materiales: tubería PVCS, sifón, niples, accesorios, limpiador, pegante, sondeo) 						</v>
      </c>
      <c r="F27" s="37" t="str">
        <f>'3,01'!$I$4</f>
        <v>UN</v>
      </c>
      <c r="G27" s="34">
        <v>85.0</v>
      </c>
      <c r="H27" s="35">
        <f>'3,01'!I30</f>
        <v>47800</v>
      </c>
      <c r="I27" s="36">
        <f t="shared" ref="I27:I29" si="6">H27*G27</f>
        <v>4063000</v>
      </c>
      <c r="J27" s="12"/>
      <c r="K27" s="29">
        <f>66*504/396</f>
        <v>84</v>
      </c>
      <c r="L27" s="1"/>
      <c r="M27" s="1"/>
      <c r="N27" s="1"/>
      <c r="O27" s="1"/>
      <c r="P27" s="1"/>
      <c r="Q27" s="1"/>
      <c r="R27" s="1"/>
      <c r="S27" s="1"/>
    </row>
    <row r="28" ht="42.75" customHeight="1">
      <c r="A28" s="1"/>
      <c r="B28" s="21">
        <v>3.02</v>
      </c>
      <c r="C28" s="22" t="str">
        <f>'3,02'!C4</f>
        <v> REPARACIÓN Y/O SUMINISTRO E INSTALACIÓN TUBERÍAS SANITARIAS Sondeo destape, reparación y/o instalación de tubería PVCS 2" y 4"; (incluye materiales: tubería PVCS, limpiador, soldadura, accesorios)						</v>
      </c>
      <c r="D28" s="22" t="str">
        <f>'3,02'!$C$4</f>
        <v> REPARACIÓN Y/O SUMINISTRO E INSTALACIÓN TUBERÍAS SANITARIAS Sondeo destape, reparación y/o instalación de tubería PVCS 2" y 4"; (incluye materiales: tubería PVCS, limpiador, soldadura, accesorios)						</v>
      </c>
      <c r="E28" s="32" t="str">
        <f>'3,02'!C4</f>
        <v> REPARACIÓN Y/O SUMINISTRO E INSTALACIÓN TUBERÍAS SANITARIAS Sondeo destape, reparación y/o instalación de tubería PVCS 2" y 4"; (incluye materiales: tubería PVCS, limpiador, soldadura, accesorios)						</v>
      </c>
      <c r="F28" s="37" t="str">
        <f>'3,02'!$I$4</f>
        <v>ML</v>
      </c>
      <c r="G28" s="34">
        <v>60.0</v>
      </c>
      <c r="H28" s="35">
        <f>'3,02'!I30</f>
        <v>41000</v>
      </c>
      <c r="I28" s="36">
        <f t="shared" si="6"/>
        <v>2460000</v>
      </c>
      <c r="J28" s="12"/>
      <c r="K28" s="29">
        <f>47*504/396</f>
        <v>59.81818182</v>
      </c>
      <c r="L28" s="1"/>
      <c r="M28" s="1"/>
      <c r="N28" s="1"/>
      <c r="O28" s="1"/>
      <c r="P28" s="1"/>
      <c r="Q28" s="1"/>
      <c r="R28" s="1"/>
      <c r="S28" s="1"/>
    </row>
    <row r="29" ht="36.0" customHeight="1">
      <c r="A29" s="1"/>
      <c r="B29" s="21">
        <v>3.03</v>
      </c>
      <c r="C29" s="22" t="str">
        <f>'3,03'!C4</f>
        <v>LIMPIEZA CAJAS DE INSPECCIÓN Limpieza caja de inspección de hasta 1,5m x 1,5m; (incluye cargue de escombros y/o sedimentos y/o desechos)						</v>
      </c>
      <c r="D29" s="22" t="str">
        <f>'3,03'!$C$4</f>
        <v>LIMPIEZA CAJAS DE INSPECCIÓN Limpieza caja de inspección de hasta 1,5m x 1,5m; (incluye cargue de escombros y/o sedimentos y/o desechos)						</v>
      </c>
      <c r="E29" s="32" t="str">
        <f>'3,03'!C4</f>
        <v>LIMPIEZA CAJAS DE INSPECCIÓN Limpieza caja de inspección de hasta 1,5m x 1,5m; (incluye cargue de escombros y/o sedimentos y/o desechos)						</v>
      </c>
      <c r="F29" s="37" t="str">
        <f>'3,03'!$I$4</f>
        <v>UN</v>
      </c>
      <c r="G29" s="34">
        <v>10.0</v>
      </c>
      <c r="H29" s="35">
        <f>'3,03'!I28</f>
        <v>89500</v>
      </c>
      <c r="I29" s="36">
        <f t="shared" si="6"/>
        <v>895000</v>
      </c>
      <c r="J29" s="12"/>
      <c r="K29" s="29">
        <f>0*504/396</f>
        <v>0</v>
      </c>
      <c r="L29" s="1"/>
      <c r="M29" s="1"/>
      <c r="N29" s="1"/>
      <c r="O29" s="1"/>
      <c r="P29" s="1"/>
      <c r="Q29" s="1"/>
      <c r="R29" s="1"/>
      <c r="S29" s="1"/>
    </row>
    <row r="30" ht="30.0" customHeight="1">
      <c r="A30" s="1"/>
      <c r="B30" s="38">
        <v>4.0</v>
      </c>
      <c r="D30" s="39"/>
      <c r="E30" s="45" t="s">
        <v>16</v>
      </c>
      <c r="F30" s="41"/>
      <c r="G30" s="42"/>
      <c r="H30" s="43"/>
      <c r="I30" s="44"/>
      <c r="J30" s="12"/>
      <c r="K30" s="29"/>
      <c r="L30" s="1"/>
      <c r="M30" s="1"/>
      <c r="N30" s="1"/>
      <c r="O30" s="1"/>
      <c r="P30" s="1"/>
      <c r="Q30" s="1"/>
      <c r="R30" s="1"/>
      <c r="S30" s="1"/>
    </row>
    <row r="31" ht="30.0" customHeight="1">
      <c r="A31" s="1"/>
      <c r="B31" s="48">
        <v>4.01</v>
      </c>
      <c r="C31" s="47" t="str">
        <f>'4,01'!C4</f>
        <v>ARREGLOS FUGAS DE GAS Detección y arreglo de fugas en redes internas y gasodomésticos; (incluye materiales: soportes, abrazaderas, gastop, cinta metálica)						</v>
      </c>
      <c r="D31" s="22" t="str">
        <f>'4,01'!$C$4</f>
        <v>ARREGLOS FUGAS DE GAS Detección y arreglo de fugas en redes internas y gasodomésticos; (incluye materiales: soportes, abrazaderas, gastop, cinta metálica)						</v>
      </c>
      <c r="E31" s="32" t="str">
        <f>'4,01'!C4</f>
        <v>ARREGLOS FUGAS DE GAS Detección y arreglo de fugas en redes internas y gasodomésticos; (incluye materiales: soportes, abrazaderas, gastop, cinta metálica)						</v>
      </c>
      <c r="F31" s="37" t="str">
        <f>'4,01'!$I$4</f>
        <v>UN</v>
      </c>
      <c r="G31" s="34">
        <v>75.0</v>
      </c>
      <c r="H31" s="35">
        <f>'4,01'!I30</f>
        <v>41601.7</v>
      </c>
      <c r="I31" s="36">
        <f t="shared" ref="I31:I35" si="7">H31*G31</f>
        <v>3120127.5</v>
      </c>
      <c r="J31" s="12"/>
      <c r="K31" s="29">
        <f>59*504/396</f>
        <v>75.09090909</v>
      </c>
      <c r="L31" s="1"/>
      <c r="M31" s="1"/>
      <c r="N31" s="1"/>
      <c r="O31" s="1"/>
      <c r="P31" s="1"/>
      <c r="Q31" s="1"/>
      <c r="R31" s="1"/>
      <c r="S31" s="1"/>
    </row>
    <row r="32" ht="30.0" customHeight="1">
      <c r="A32" s="1"/>
      <c r="B32" s="49">
        <v>4.02</v>
      </c>
      <c r="C32" s="22" t="str">
        <f>'4,02'!C4</f>
        <v> MANTENIMIENTO GASODOMÉSTICOS Revisión y arreglo de gasodomésticos; (incluye materiales: perillas, niple terminal, soportes, abrazaderas, gastop)						</v>
      </c>
      <c r="D32" s="22" t="str">
        <f>'4,02'!$C$4</f>
        <v> MANTENIMIENTO GASODOMÉSTICOS Revisión y arreglo de gasodomésticos; (incluye materiales: perillas, niple terminal, soportes, abrazaderas, gastop)						</v>
      </c>
      <c r="E32" s="32" t="str">
        <f>'4,02'!C4</f>
        <v> MANTENIMIENTO GASODOMÉSTICOS Revisión y arreglo de gasodomésticos; (incluye materiales: perillas, niple terminal, soportes, abrazaderas, gastop)						</v>
      </c>
      <c r="F32" s="37" t="str">
        <f>'4,02'!$I$4</f>
        <v>UN</v>
      </c>
      <c r="G32" s="34">
        <v>105.0</v>
      </c>
      <c r="H32" s="35">
        <f>'4,02'!I30</f>
        <v>51578.17303</v>
      </c>
      <c r="I32" s="36">
        <f t="shared" si="7"/>
        <v>5415708.169</v>
      </c>
      <c r="J32" s="12"/>
      <c r="K32" s="29">
        <f>82*504/396</f>
        <v>104.3636364</v>
      </c>
      <c r="L32" s="1"/>
      <c r="M32" s="1"/>
      <c r="N32" s="1"/>
      <c r="O32" s="1"/>
      <c r="P32" s="1"/>
      <c r="Q32" s="1"/>
      <c r="R32" s="1"/>
      <c r="S32" s="1"/>
    </row>
    <row r="33" ht="30.0" customHeight="1">
      <c r="A33" s="1"/>
      <c r="B33" s="48">
        <v>4.03</v>
      </c>
      <c r="C33" s="22" t="str">
        <f>'4,03'!C4</f>
        <v>SUMINISTRO E INSTALACIÓN REGISTROS PARA GAS 1/2"</v>
      </c>
      <c r="D33" s="22" t="str">
        <f>'4,03'!$C$4</f>
        <v>SUMINISTRO E INSTALACIÓN REGISTROS PARA GAS 1/2"</v>
      </c>
      <c r="E33" s="32" t="str">
        <f>'4,03'!C4</f>
        <v>SUMINISTRO E INSTALACIÓN REGISTROS PARA GAS 1/2"</v>
      </c>
      <c r="F33" s="37" t="str">
        <f>'4,03'!$I$4</f>
        <v>UN</v>
      </c>
      <c r="G33" s="34">
        <v>35.0</v>
      </c>
      <c r="H33" s="35">
        <f>'4,03'!I29</f>
        <v>39850.35</v>
      </c>
      <c r="I33" s="36">
        <f t="shared" si="7"/>
        <v>1394762.25</v>
      </c>
      <c r="J33" s="12"/>
      <c r="K33" s="29">
        <f>24*504/396</f>
        <v>30.54545455</v>
      </c>
      <c r="L33" s="1"/>
      <c r="M33" s="1"/>
      <c r="N33" s="1"/>
      <c r="O33" s="1"/>
      <c r="P33" s="1"/>
      <c r="Q33" s="1"/>
      <c r="R33" s="1"/>
      <c r="S33" s="1"/>
    </row>
    <row r="34" ht="45.75" customHeight="1">
      <c r="A34" s="1"/>
      <c r="B34" s="49">
        <v>4.04</v>
      </c>
      <c r="C34" s="22" t="str">
        <f>'4,04'!C4</f>
        <v>SUMINISTRO  E INSTALACIÓN CALENTADOR DE PASO A GAS Suministro e instalación calentador de agua ref: Haceb de paso a gas natural tiro natural blanco 7lt - (incluye materiales: soportes, abrazaderas, gastop, cinta metálica, acoples)						</v>
      </c>
      <c r="D34" s="22" t="str">
        <f>'4,04'!$C$4</f>
        <v>SUMINISTRO  E INSTALACIÓN CALENTADOR DE PASO A GAS Suministro e instalación calentador de agua ref: Haceb de paso a gas natural tiro natural blanco 7lt - (incluye materiales: soportes, abrazaderas, gastop, cinta metálica, acoples)						</v>
      </c>
      <c r="E34" s="32" t="str">
        <f>'4,04'!C4</f>
        <v>SUMINISTRO  E INSTALACIÓN CALENTADOR DE PASO A GAS Suministro e instalación calentador de agua ref: Haceb de paso a gas natural tiro natural blanco 7lt - (incluye materiales: soportes, abrazaderas, gastop, cinta metálica, acoples)						</v>
      </c>
      <c r="F34" s="37" t="str">
        <f>'4,04'!$I$4</f>
        <v>UN</v>
      </c>
      <c r="G34" s="34">
        <v>15.0</v>
      </c>
      <c r="H34" s="35">
        <f>'4,04'!I31</f>
        <v>940333</v>
      </c>
      <c r="I34" s="36">
        <f t="shared" si="7"/>
        <v>14104995</v>
      </c>
      <c r="J34" s="12"/>
      <c r="K34" s="29">
        <f>11*504/396</f>
        <v>14</v>
      </c>
      <c r="L34" s="1"/>
      <c r="M34" s="1"/>
      <c r="N34" s="1"/>
      <c r="O34" s="1"/>
      <c r="P34" s="1"/>
      <c r="Q34" s="1"/>
      <c r="R34" s="1"/>
      <c r="S34" s="1"/>
    </row>
    <row r="35" ht="45.0" customHeight="1">
      <c r="A35" s="1"/>
      <c r="B35" s="48">
        <v>4.05</v>
      </c>
      <c r="C35" s="22" t="str">
        <f>'4,05'!C4</f>
        <v>SUMINISTRO  E INSTALACIÓN ACOPLE METÁLICO PARA GAS 1/2"</v>
      </c>
      <c r="D35" s="22" t="str">
        <f>'4,05'!$C$4</f>
        <v>SUMINISTRO  E INSTALACIÓN ACOPLE METÁLICO PARA GAS 1/2"</v>
      </c>
      <c r="E35" s="32" t="str">
        <f>'4,05'!C4</f>
        <v>SUMINISTRO  E INSTALACIÓN ACOPLE METÁLICO PARA GAS 1/2"</v>
      </c>
      <c r="F35" s="37" t="str">
        <f>'4,05'!$I$4</f>
        <v>UN</v>
      </c>
      <c r="G35" s="34">
        <v>80.0</v>
      </c>
      <c r="H35" s="35">
        <f>'4,05'!I28</f>
        <v>48900</v>
      </c>
      <c r="I35" s="36">
        <f t="shared" si="7"/>
        <v>3912000</v>
      </c>
      <c r="J35" s="12"/>
      <c r="K35" s="29">
        <f>60*504/396</f>
        <v>76.36363636</v>
      </c>
      <c r="L35" s="1"/>
      <c r="M35" s="1"/>
      <c r="N35" s="1"/>
      <c r="O35" s="1"/>
      <c r="P35" s="1"/>
      <c r="Q35" s="1"/>
      <c r="R35" s="1"/>
      <c r="S35" s="1"/>
    </row>
    <row r="36" ht="45.0" customHeight="1">
      <c r="A36" s="1"/>
      <c r="B36" s="50" t="s">
        <v>17</v>
      </c>
      <c r="C36" s="14"/>
      <c r="D36" s="14"/>
      <c r="E36" s="14"/>
      <c r="F36" s="14"/>
      <c r="G36" s="14"/>
      <c r="H36" s="14"/>
      <c r="I36" s="51"/>
      <c r="J36" s="12"/>
      <c r="K36" s="29"/>
      <c r="L36" s="1"/>
      <c r="M36" s="1"/>
      <c r="N36" s="1"/>
      <c r="O36" s="1"/>
      <c r="P36" s="1"/>
      <c r="Q36" s="1"/>
      <c r="R36" s="1"/>
      <c r="S36" s="1"/>
    </row>
    <row r="37" ht="39.0" customHeight="1">
      <c r="A37" s="1"/>
      <c r="B37" s="52">
        <v>5.0</v>
      </c>
      <c r="D37" s="39"/>
      <c r="E37" s="53" t="s">
        <v>18</v>
      </c>
      <c r="F37" s="41"/>
      <c r="G37" s="42"/>
      <c r="H37" s="43"/>
      <c r="I37" s="44"/>
      <c r="J37" s="12"/>
      <c r="K37" s="29"/>
      <c r="L37" s="1"/>
      <c r="M37" s="1"/>
      <c r="N37" s="1"/>
      <c r="O37" s="1"/>
      <c r="P37" s="1"/>
      <c r="Q37" s="1"/>
      <c r="R37" s="1"/>
      <c r="S37" s="1"/>
    </row>
    <row r="38" ht="62.25" customHeight="1">
      <c r="A38" s="1"/>
      <c r="B38" s="49">
        <v>5.01</v>
      </c>
      <c r="C38" s="22" t="str">
        <f>'5,01'!C4</f>
        <v> CAMBIO APARATOS ELÉCTRICOS
(interruptor sencillo o tomacorriente doble polo a tierra o roseta) Revisión y reparación y/o cambio aparatos eléctricos; (incluye materiales: aparatos eléctricos, alambre de cobre, sondeo tuberías, revisión circuito)						</v>
      </c>
      <c r="D38" s="22" t="str">
        <f>'5,01'!$C$4</f>
        <v> CAMBIO APARATOS ELÉCTRICOS
(interruptor sencillo o tomacorriente doble polo a tierra o roseta) Revisión y reparación y/o cambio aparatos eléctricos; (incluye materiales: aparatos eléctricos, alambre de cobre, sondeo tuberías, revisión circuito)						</v>
      </c>
      <c r="E38" s="32" t="str">
        <f>'5,01'!C4</f>
        <v> CAMBIO APARATOS ELÉCTRICOS
(interruptor sencillo o tomacorriente doble polo a tierra o roseta) Revisión y reparación y/o cambio aparatos eléctricos; (incluye materiales: aparatos eléctricos, alambre de cobre, sondeo tuberías, revisión circuito)						</v>
      </c>
      <c r="F38" s="37" t="str">
        <f>'5,01'!$I$4</f>
        <v>UN</v>
      </c>
      <c r="G38" s="34">
        <v>260.0</v>
      </c>
      <c r="H38" s="35">
        <f>'5,01'!I29</f>
        <v>28400</v>
      </c>
      <c r="I38" s="36">
        <f t="shared" ref="I38:I42" si="8">H38*G38</f>
        <v>7384000</v>
      </c>
      <c r="J38" s="12"/>
      <c r="K38" s="29">
        <f>198*504/396</f>
        <v>252</v>
      </c>
      <c r="L38" s="1"/>
      <c r="M38" s="1"/>
      <c r="N38" s="1"/>
      <c r="O38" s="1"/>
      <c r="P38" s="1"/>
      <c r="Q38" s="1"/>
      <c r="R38" s="1"/>
      <c r="S38" s="1"/>
    </row>
    <row r="39" ht="42.75" customHeight="1">
      <c r="A39" s="1"/>
      <c r="B39" s="54">
        <v>5.02</v>
      </c>
      <c r="C39" s="47" t="str">
        <f>'5,02'!C4</f>
        <v>SUMINISTRO E INSTALACIÓN BREAKER ELÉCTRICO 20A Revisión y cambio breaker eléctrico 1 polo 20Amp ; (incluye materiales: sondeo tuberías, revisión circuitos y automático)					</v>
      </c>
      <c r="D39" s="22" t="str">
        <f>'5,02'!$C$4</f>
        <v>SUMINISTRO E INSTALACIÓN BREAKER ELÉCTRICO 20A Revisión y cambio breaker eléctrico 1 polo 20Amp ; (incluye materiales: sondeo tuberías, revisión circuitos y automático)					</v>
      </c>
      <c r="E39" s="32" t="str">
        <f>'5,02'!C4</f>
        <v>SUMINISTRO E INSTALACIÓN BREAKER ELÉCTRICO 20A Revisión y cambio breaker eléctrico 1 polo 20Amp ; (incluye materiales: sondeo tuberías, revisión circuitos y automático)					</v>
      </c>
      <c r="F39" s="37" t="str">
        <f>'5,02'!$H$4</f>
        <v>UN</v>
      </c>
      <c r="G39" s="34">
        <v>40.0</v>
      </c>
      <c r="H39" s="35">
        <f>'5,02'!H28</f>
        <v>36789.6</v>
      </c>
      <c r="I39" s="36">
        <f t="shared" si="8"/>
        <v>1471584</v>
      </c>
      <c r="J39" s="12"/>
      <c r="K39" s="29">
        <f>31*504/396</f>
        <v>39.45454545</v>
      </c>
      <c r="L39" s="1"/>
      <c r="M39" s="1"/>
      <c r="N39" s="1"/>
      <c r="O39" s="1"/>
      <c r="P39" s="1"/>
      <c r="Q39" s="1"/>
      <c r="R39" s="1"/>
      <c r="S39" s="1"/>
    </row>
    <row r="40" ht="58.5" customHeight="1">
      <c r="A40" s="1"/>
      <c r="B40" s="49">
        <v>5.03</v>
      </c>
      <c r="C40" s="22" t="str">
        <f>'5,03'!C4</f>
        <v>SUMINISTRO E INSTALACIÓN LÁMPARAS DE EMERGENCIA ZONAS COMUNES</v>
      </c>
      <c r="D40" s="22" t="str">
        <f>'5,03'!$C$4</f>
        <v>SUMINISTRO E INSTALACIÓN LÁMPARAS DE EMERGENCIA ZONAS COMUNES</v>
      </c>
      <c r="E40" s="32" t="str">
        <f>'5,03'!C4</f>
        <v>SUMINISTRO E INSTALACIÓN LÁMPARAS DE EMERGENCIA ZONAS COMUNES</v>
      </c>
      <c r="F40" s="37" t="str">
        <f>'5,03'!$I$4</f>
        <v>UN</v>
      </c>
      <c r="G40" s="34">
        <v>25.0</v>
      </c>
      <c r="H40" s="35">
        <f>'5,03'!I32</f>
        <v>86796.7</v>
      </c>
      <c r="I40" s="36">
        <f t="shared" si="8"/>
        <v>2169917.5</v>
      </c>
      <c r="J40" s="12"/>
      <c r="K40" s="29">
        <f>58*504/396</f>
        <v>73.81818182</v>
      </c>
      <c r="L40" s="1"/>
      <c r="M40" s="1"/>
      <c r="N40" s="1"/>
      <c r="O40" s="1"/>
      <c r="P40" s="1"/>
      <c r="Q40" s="1"/>
      <c r="R40" s="1"/>
      <c r="S40" s="1"/>
    </row>
    <row r="41" ht="63.75" customHeight="1">
      <c r="A41" s="1"/>
      <c r="B41" s="48">
        <v>5.04</v>
      </c>
      <c r="C41" s="22" t="str">
        <f>'5,04'!C4</f>
        <v>SUMINISTRO E INSTALACIÓN LÁMPARA TORTUGA 12W ZONAS COMUNES</v>
      </c>
      <c r="D41" s="22" t="str">
        <f>'5,04'!$C$4</f>
        <v>SUMINISTRO E INSTALACIÓN LÁMPARA TORTUGA 12W ZONAS COMUNES</v>
      </c>
      <c r="E41" s="32" t="str">
        <f>'5,04'!C4</f>
        <v>SUMINISTRO E INSTALACIÓN LÁMPARA TORTUGA 12W ZONAS COMUNES</v>
      </c>
      <c r="F41" s="37" t="str">
        <f>'5,04'!$I$4</f>
        <v>UN</v>
      </c>
      <c r="G41" s="34">
        <v>25.0</v>
      </c>
      <c r="H41" s="35">
        <f>'5,04'!I32</f>
        <v>63301.3</v>
      </c>
      <c r="I41" s="36">
        <f t="shared" si="8"/>
        <v>1582532.5</v>
      </c>
      <c r="J41" s="12"/>
      <c r="K41" s="29">
        <f>88*504/396</f>
        <v>112</v>
      </c>
      <c r="L41" s="1"/>
      <c r="M41" s="1"/>
      <c r="N41" s="1"/>
      <c r="O41" s="1"/>
      <c r="P41" s="1"/>
      <c r="Q41" s="1"/>
      <c r="R41" s="1"/>
      <c r="S41" s="1"/>
    </row>
    <row r="42" ht="76.5" customHeight="1">
      <c r="A42" s="1"/>
      <c r="B42" s="49">
        <v>5.05</v>
      </c>
      <c r="C42" s="22" t="str">
        <f>'5,05'!C4</f>
        <v> REPARACIÓN ARREGLO GABINETES ENERGÍA ZONAS COMUNES  Revisión, ajuste, arreglos y demarcación gabinetes energia Torres; (incluye materiales, enderezado marquetería, cerradura y pintura)						</v>
      </c>
      <c r="D42" s="22" t="str">
        <f>'5,05'!$C$4</f>
        <v> REPARACIÓN ARREGLO GABINETES ENERGÍA ZONAS COMUNES  Revisión, ajuste, arreglos y demarcación gabinetes energia Torres; (incluye materiales, enderezado marquetería, cerradura y pintura)						</v>
      </c>
      <c r="E42" s="32" t="str">
        <f>'5,05'!C4</f>
        <v> REPARACIÓN ARREGLO GABINETES ENERGÍA ZONAS COMUNES  Revisión, ajuste, arreglos y demarcación gabinetes energia Torres; (incluye materiales, enderezado marquetería, cerradura y pintura)						</v>
      </c>
      <c r="F42" s="37" t="str">
        <f>'5,05'!$I$4</f>
        <v>UN</v>
      </c>
      <c r="G42" s="34">
        <v>46.0</v>
      </c>
      <c r="H42" s="35">
        <f>'5,05'!I30</f>
        <v>110672.5</v>
      </c>
      <c r="I42" s="36">
        <f t="shared" si="8"/>
        <v>5090935</v>
      </c>
      <c r="J42" s="12"/>
      <c r="K42" s="29">
        <f>7*504/396</f>
        <v>8.909090909</v>
      </c>
      <c r="L42" s="1"/>
      <c r="M42" s="1"/>
      <c r="N42" s="1"/>
      <c r="O42" s="1"/>
      <c r="P42" s="1"/>
      <c r="Q42" s="1"/>
      <c r="R42" s="1"/>
      <c r="S42" s="1"/>
    </row>
    <row r="43" ht="35.25" customHeight="1">
      <c r="A43" s="1"/>
      <c r="B43" s="55" t="s">
        <v>19</v>
      </c>
      <c r="C43" s="14"/>
      <c r="D43" s="14"/>
      <c r="E43" s="14"/>
      <c r="F43" s="14"/>
      <c r="G43" s="14"/>
      <c r="H43" s="14"/>
      <c r="I43" s="51"/>
      <c r="J43" s="12"/>
      <c r="K43" s="29"/>
      <c r="L43" s="1"/>
      <c r="M43" s="1"/>
      <c r="N43" s="1"/>
      <c r="O43" s="1"/>
      <c r="P43" s="1"/>
      <c r="Q43" s="1"/>
      <c r="R43" s="1"/>
      <c r="S43" s="1"/>
    </row>
    <row r="44" ht="55.5" customHeight="1">
      <c r="A44" s="1"/>
      <c r="B44" s="52">
        <v>6.0</v>
      </c>
      <c r="D44" s="39"/>
      <c r="E44" s="53" t="s">
        <v>20</v>
      </c>
      <c r="F44" s="41"/>
      <c r="G44" s="42"/>
      <c r="H44" s="43"/>
      <c r="I44" s="44"/>
      <c r="J44" s="12"/>
      <c r="K44" s="29"/>
      <c r="L44" s="1"/>
      <c r="M44" s="1"/>
      <c r="N44" s="1"/>
      <c r="O44" s="1"/>
      <c r="P44" s="1"/>
      <c r="Q44" s="1"/>
      <c r="R44" s="1"/>
      <c r="S44" s="1"/>
    </row>
    <row r="45" ht="43.5" customHeight="1">
      <c r="A45" s="1"/>
      <c r="B45" s="49">
        <v>6.01</v>
      </c>
      <c r="C45" s="22" t="str">
        <f>'6,01'!C4</f>
        <v> AJUSTE Y/O ARREGLO PUERTAS MADERA Revisión, ajuste y arreglos puertas de madera; (incluye materiales: herrajes, cantoneras, bisagras , tapa luces)					</v>
      </c>
      <c r="D45" s="22" t="str">
        <f>'6,01'!C4</f>
        <v> AJUSTE Y/O ARREGLO PUERTAS MADERA Revisión, ajuste y arreglos puertas de madera; (incluye materiales: herrajes, cantoneras, bisagras , tapa luces)					</v>
      </c>
      <c r="E45" s="56" t="str">
        <f>'6,01'!C4</f>
        <v> AJUSTE Y/O ARREGLO PUERTAS MADERA Revisión, ajuste y arreglos puertas de madera; (incluye materiales: herrajes, cantoneras, bisagras , tapa luces)					</v>
      </c>
      <c r="F45" s="37" t="str">
        <f>'6,01'!H4</f>
        <v>UN</v>
      </c>
      <c r="G45" s="34">
        <v>75.0</v>
      </c>
      <c r="H45" s="57">
        <f>'6,01'!H29</f>
        <v>61296</v>
      </c>
      <c r="I45" s="36">
        <f t="shared" ref="I45:I53" si="9">H45*G45</f>
        <v>4597200</v>
      </c>
      <c r="J45" s="12"/>
      <c r="K45" s="29">
        <f>58*504/396</f>
        <v>73.81818182</v>
      </c>
      <c r="L45" s="1"/>
      <c r="M45" s="1"/>
      <c r="N45" s="1"/>
      <c r="O45" s="1"/>
      <c r="P45" s="1"/>
      <c r="Q45" s="1"/>
      <c r="R45" s="1"/>
      <c r="S45" s="1"/>
    </row>
    <row r="46" ht="54.0" customHeight="1">
      <c r="A46" s="1"/>
      <c r="B46" s="49">
        <v>6.02</v>
      </c>
      <c r="C46" s="22" t="str">
        <f>'6,02'!C4</f>
        <v>SUMINISTRO E INSTALACIÓN CHAPA PUERTAS MADERA O ALUMINIO 
(balcón, baño y alcobas) Suministro e instalación cerradura Alcoba satinada						</v>
      </c>
      <c r="D46" s="22" t="str">
        <f>'6,02'!C4</f>
        <v>SUMINISTRO E INSTALACIÓN CHAPA PUERTAS MADERA O ALUMINIO 
(balcón, baño y alcobas) Suministro e instalación cerradura Alcoba satinada						</v>
      </c>
      <c r="E46" s="56" t="str">
        <f>'6,02'!C4</f>
        <v>SUMINISTRO E INSTALACIÓN CHAPA PUERTAS MADERA O ALUMINIO 
(balcón, baño y alcobas) Suministro e instalación cerradura Alcoba satinada						</v>
      </c>
      <c r="F46" s="37" t="str">
        <f>'6,04'!I4</f>
        <v>UN</v>
      </c>
      <c r="G46" s="34">
        <v>115.0</v>
      </c>
      <c r="H46" s="57">
        <f>'6,02'!I29</f>
        <v>48800</v>
      </c>
      <c r="I46" s="36">
        <f t="shared" si="9"/>
        <v>5612000</v>
      </c>
      <c r="J46" s="12"/>
      <c r="K46" s="29">
        <f>88*504/396</f>
        <v>112</v>
      </c>
      <c r="L46" s="1"/>
      <c r="M46" s="1"/>
      <c r="N46" s="1"/>
      <c r="O46" s="1"/>
      <c r="P46" s="1"/>
      <c r="Q46" s="1"/>
      <c r="R46" s="1"/>
      <c r="S46" s="1"/>
    </row>
    <row r="47" ht="30.0" customHeight="1">
      <c r="A47" s="58"/>
      <c r="B47" s="48">
        <v>6.03</v>
      </c>
      <c r="C47" s="47" t="str">
        <f>'6,03'!C4</f>
        <v>SUMINISTRO E INSTALACIÓN PUERTA MADERA (baño y alcobas)</v>
      </c>
      <c r="D47" s="47" t="str">
        <f>'6,03'!C4</f>
        <v>SUMINISTRO E INSTALACIÓN PUERTA MADERA (baño y alcobas)</v>
      </c>
      <c r="E47" s="59" t="str">
        <f>'6,03'!C4</f>
        <v>SUMINISTRO E INSTALACIÓN PUERTA MADERA (baño y alcobas)</v>
      </c>
      <c r="F47" s="60" t="str">
        <f>'6,03'!I4</f>
        <v>UN</v>
      </c>
      <c r="G47" s="61">
        <v>10.0</v>
      </c>
      <c r="H47" s="57">
        <f>'6,03'!I29</f>
        <v>363255</v>
      </c>
      <c r="I47" s="62">
        <f t="shared" si="9"/>
        <v>3632550</v>
      </c>
      <c r="J47" s="63"/>
      <c r="K47" s="64">
        <f>7*504/396</f>
        <v>8.909090909</v>
      </c>
      <c r="L47" s="58"/>
      <c r="M47" s="58"/>
      <c r="N47" s="58"/>
      <c r="O47" s="58"/>
      <c r="P47" s="58"/>
      <c r="Q47" s="58"/>
      <c r="R47" s="58"/>
      <c r="S47" s="58"/>
      <c r="T47" s="65"/>
      <c r="U47" s="65"/>
      <c r="V47" s="65"/>
      <c r="W47" s="65"/>
      <c r="X47" s="65"/>
      <c r="Y47" s="65"/>
      <c r="Z47" s="65"/>
    </row>
    <row r="48" ht="45.75" customHeight="1">
      <c r="A48" s="1"/>
      <c r="B48" s="49">
        <v>6.04</v>
      </c>
      <c r="C48" s="22" t="str">
        <f>'6,04'!C4</f>
        <v>REPARACIÓN VENTANAS Y PUERTAS ALUMINIO Revisión, ajuste y arreglos ventanera; (incluye materiales: silicona, en chazado, enderezado marquetería, rencauchutado o empaquetado)						</v>
      </c>
      <c r="D48" s="22" t="str">
        <f>C48</f>
        <v>REPARACIÓN VENTANAS Y PUERTAS ALUMINIO Revisión, ajuste y arreglos ventanera; (incluye materiales: silicona, en chazado, enderezado marquetería, rencauchutado o empaquetado)						</v>
      </c>
      <c r="E48" s="56" t="str">
        <f>'6,04'!C4</f>
        <v>REPARACIÓN VENTANAS Y PUERTAS ALUMINIO Revisión, ajuste y arreglos ventanera; (incluye materiales: silicona, en chazado, enderezado marquetería, rencauchutado o empaquetado)						</v>
      </c>
      <c r="F48" s="37" t="s">
        <v>21</v>
      </c>
      <c r="G48" s="34">
        <v>159.0</v>
      </c>
      <c r="H48" s="57">
        <f>'6,04'!I29</f>
        <v>44100</v>
      </c>
      <c r="I48" s="36">
        <f t="shared" si="9"/>
        <v>7011900</v>
      </c>
      <c r="J48" s="12"/>
      <c r="K48" s="29">
        <f>117*504/396</f>
        <v>148.9090909</v>
      </c>
      <c r="L48" s="1"/>
      <c r="M48" s="1"/>
      <c r="N48" s="1"/>
      <c r="O48" s="1"/>
      <c r="P48" s="1"/>
      <c r="Q48" s="1"/>
      <c r="R48" s="1"/>
      <c r="S48" s="1"/>
    </row>
    <row r="49" ht="38.25" customHeight="1">
      <c r="A49" s="1"/>
      <c r="B49" s="49">
        <v>6.05</v>
      </c>
      <c r="C49" s="22" t="str">
        <f>'6,05'!C4</f>
        <v>REPARACIÓN MUEBLE BAJO DE COCINA Revisión, ajuste y arreglos mueble de cocina; (incluye materiales: chazos, soportes, refuerzo)						</v>
      </c>
      <c r="D49" s="22" t="str">
        <f>'6,05'!C4</f>
        <v>REPARACIÓN MUEBLE BAJO DE COCINA Revisión, ajuste y arreglos mueble de cocina; (incluye materiales: chazos, soportes, refuerzo)						</v>
      </c>
      <c r="E49" s="56" t="str">
        <f>'6,05'!C4</f>
        <v>REPARACIÓN MUEBLE BAJO DE COCINA Revisión, ajuste y arreglos mueble de cocina; (incluye materiales: chazos, soportes, refuerzo)						</v>
      </c>
      <c r="F49" s="37" t="s">
        <v>21</v>
      </c>
      <c r="G49" s="34">
        <v>20.0</v>
      </c>
      <c r="H49" s="57">
        <f>'6,05'!I29</f>
        <v>43428</v>
      </c>
      <c r="I49" s="36">
        <f t="shared" si="9"/>
        <v>868560</v>
      </c>
      <c r="J49" s="12"/>
      <c r="K49" s="29">
        <f>13*504/396</f>
        <v>16.54545455</v>
      </c>
      <c r="L49" s="1"/>
      <c r="M49" s="1"/>
      <c r="N49" s="1"/>
      <c r="O49" s="1"/>
      <c r="P49" s="1"/>
      <c r="Q49" s="1"/>
      <c r="R49" s="1"/>
      <c r="S49" s="1"/>
    </row>
    <row r="50" ht="30.0" customHeight="1">
      <c r="A50" s="1"/>
      <c r="B50" s="48">
        <v>6.06</v>
      </c>
      <c r="C50" s="22" t="str">
        <f>'6,06'!C4</f>
        <v>SUMINISTRO E INSTALACIÓN BISAGRAS MUEBLE DE COCINA bisagra  Parche Recta 26mm</v>
      </c>
      <c r="D50" s="22" t="str">
        <f t="shared" ref="D50:D53" si="10">C50</f>
        <v>SUMINISTRO E INSTALACIÓN BISAGRAS MUEBLE DE COCINA bisagra  Parche Recta 26mm</v>
      </c>
      <c r="E50" s="56" t="str">
        <f>'6,06'!C4</f>
        <v>SUMINISTRO E INSTALACIÓN BISAGRAS MUEBLE DE COCINA bisagra  Parche Recta 26mm</v>
      </c>
      <c r="F50" s="37" t="s">
        <v>21</v>
      </c>
      <c r="G50" s="34">
        <v>10.0</v>
      </c>
      <c r="H50" s="57">
        <f>'6,06'!I29</f>
        <v>8414</v>
      </c>
      <c r="I50" s="36">
        <f t="shared" si="9"/>
        <v>84140</v>
      </c>
      <c r="J50" s="12"/>
      <c r="K50" s="29">
        <f t="shared" ref="K50:K51" si="11">0*504/396</f>
        <v>0</v>
      </c>
      <c r="L50" s="1"/>
      <c r="M50" s="1"/>
      <c r="N50" s="1"/>
      <c r="O50" s="1"/>
      <c r="P50" s="1"/>
      <c r="Q50" s="1"/>
      <c r="R50" s="1"/>
      <c r="S50" s="1"/>
    </row>
    <row r="51" ht="30.0" customHeight="1">
      <c r="A51" s="1"/>
      <c r="B51" s="49">
        <v>6.07</v>
      </c>
      <c r="C51" s="22" t="str">
        <f>'6,07'!C4</f>
        <v>SUMINISTRO E INSTALACIÓN DE PUERTAS METÁLICAS ACCESO CUBIERTA Suministro e instalación de compuertas metálicas en lámina cold rolled calibre 18, (Incluye instalación, anticorrosivo y pintura)						</v>
      </c>
      <c r="D51" s="22" t="str">
        <f t="shared" si="10"/>
        <v>SUMINISTRO E INSTALACIÓN DE PUERTAS METÁLICAS ACCESO CUBIERTA Suministro e instalación de compuertas metálicas en lámina cold rolled calibre 18, (Incluye instalación, anticorrosivo y pintura)						</v>
      </c>
      <c r="E51" s="56" t="str">
        <f>'6,07'!C4</f>
        <v>SUMINISTRO E INSTALACIÓN DE PUERTAS METÁLICAS ACCESO CUBIERTA Suministro e instalación de compuertas metálicas en lámina cold rolled calibre 18, (Incluye instalación, anticorrosivo y pintura)						</v>
      </c>
      <c r="F51" s="37" t="s">
        <v>22</v>
      </c>
      <c r="G51" s="34">
        <v>5.0</v>
      </c>
      <c r="H51" s="57">
        <f>'6,07'!I35</f>
        <v>354351</v>
      </c>
      <c r="I51" s="36">
        <f t="shared" si="9"/>
        <v>1771755</v>
      </c>
      <c r="J51" s="12"/>
      <c r="K51" s="29">
        <f t="shared" si="11"/>
        <v>0</v>
      </c>
      <c r="L51" s="1"/>
      <c r="M51" s="1"/>
      <c r="N51" s="1"/>
      <c r="O51" s="1"/>
      <c r="P51" s="1"/>
      <c r="Q51" s="1"/>
      <c r="R51" s="1"/>
      <c r="S51" s="1"/>
    </row>
    <row r="52" ht="30.0" customHeight="1">
      <c r="A52" s="1"/>
      <c r="B52" s="49">
        <v>6.08</v>
      </c>
      <c r="C52" s="22" t="str">
        <f>'6,08'!C4</f>
        <v>REGATA Y REPARACIÓN ELEMENTOS DE CONCRETO ( Regata en elementos de concreto, incluye: limpieza y reparación con Mortero de reparación estructural (SikaTop-122 o similar) y cargue de escombros)					</v>
      </c>
      <c r="D52" s="22" t="str">
        <f t="shared" si="10"/>
        <v>REGATA Y REPARACIÓN ELEMENTOS DE CONCRETO ( Regata en elementos de concreto, incluye: limpieza y reparación con Mortero de reparación estructural (SikaTop-122 o similar) y cargue de escombros)					</v>
      </c>
      <c r="E52" s="56" t="str">
        <f>'6,08'!C4</f>
        <v>REGATA Y REPARACIÓN ELEMENTOS DE CONCRETO ( Regata en elementos de concreto, incluye: limpieza y reparación con Mortero de reparación estructural (SikaTop-122 o similar) y cargue de escombros)					</v>
      </c>
      <c r="F52" s="37" t="s">
        <v>23</v>
      </c>
      <c r="G52" s="34">
        <v>130.0</v>
      </c>
      <c r="H52" s="57">
        <f>'6,08'!H28</f>
        <v>72300</v>
      </c>
      <c r="I52" s="36">
        <f t="shared" si="9"/>
        <v>9399000</v>
      </c>
      <c r="J52" s="12"/>
      <c r="K52" s="29">
        <f>49*504/396</f>
        <v>62.36363636</v>
      </c>
      <c r="L52" s="1"/>
      <c r="M52" s="1"/>
      <c r="N52" s="1"/>
      <c r="O52" s="1"/>
      <c r="P52" s="1"/>
      <c r="Q52" s="1"/>
      <c r="R52" s="1"/>
      <c r="S52" s="1"/>
    </row>
    <row r="53" ht="30.0" customHeight="1">
      <c r="A53" s="1"/>
      <c r="B53" s="48">
        <v>6.09</v>
      </c>
      <c r="C53" s="22" t="str">
        <f>'6,09'!C4</f>
        <v>ARREGLO HUMEDADES INTERNAS (hasta 0,60m)( Resane, curado y limpieza trazas de humedad sobre placa de entrepiso y muros; (incluye materiales: impermur de Sika y Sika wall o similares)						</v>
      </c>
      <c r="D53" s="22" t="str">
        <f t="shared" si="10"/>
        <v>ARREGLO HUMEDADES INTERNAS (hasta 0,60m)( Resane, curado y limpieza trazas de humedad sobre placa de entrepiso y muros; (incluye materiales: impermur de Sika y Sika wall o similares)						</v>
      </c>
      <c r="E53" s="56" t="str">
        <f>'6,09'!C4</f>
        <v>ARREGLO HUMEDADES INTERNAS (hasta 0,60m)( Resane, curado y limpieza trazas de humedad sobre placa de entrepiso y muros; (incluye materiales: impermur de Sika y Sika wall o similares)						</v>
      </c>
      <c r="F53" s="37" t="s">
        <v>23</v>
      </c>
      <c r="G53" s="34">
        <v>100.0</v>
      </c>
      <c r="H53" s="57">
        <f>'6,09'!I30</f>
        <v>51970</v>
      </c>
      <c r="I53" s="36">
        <f t="shared" si="9"/>
        <v>5197000</v>
      </c>
      <c r="J53" s="12"/>
      <c r="K53" s="29"/>
      <c r="L53" s="1"/>
      <c r="M53" s="1"/>
      <c r="N53" s="1">
        <f>G58*0.08</f>
        <v>389.28</v>
      </c>
      <c r="O53" s="1"/>
      <c r="P53" s="1"/>
      <c r="Q53" s="1"/>
      <c r="R53" s="1"/>
      <c r="S53" s="1"/>
    </row>
    <row r="54" ht="30.0" customHeight="1">
      <c r="A54" s="1"/>
      <c r="B54" s="50" t="s">
        <v>17</v>
      </c>
      <c r="C54" s="14"/>
      <c r="D54" s="14"/>
      <c r="E54" s="14"/>
      <c r="F54" s="14"/>
      <c r="G54" s="14"/>
      <c r="H54" s="14"/>
      <c r="I54" s="51"/>
      <c r="J54" s="12"/>
      <c r="K54" s="29"/>
      <c r="L54" s="1"/>
      <c r="M54" s="1"/>
      <c r="N54" s="1"/>
      <c r="O54" s="1"/>
      <c r="P54" s="1"/>
      <c r="Q54" s="1"/>
      <c r="R54" s="1"/>
      <c r="S54" s="1"/>
    </row>
    <row r="55" ht="35.25" customHeight="1">
      <c r="A55" s="1"/>
      <c r="B55" s="52">
        <v>7.0</v>
      </c>
      <c r="D55" s="39"/>
      <c r="E55" s="53" t="s">
        <v>24</v>
      </c>
      <c r="F55" s="41"/>
      <c r="G55" s="42"/>
      <c r="H55" s="43"/>
      <c r="I55" s="44"/>
      <c r="J55" s="12"/>
      <c r="K55" s="29"/>
      <c r="L55" s="1"/>
      <c r="M55" s="1"/>
      <c r="N55" s="1"/>
      <c r="O55" s="1"/>
      <c r="P55" s="1"/>
      <c r="Q55" s="1"/>
      <c r="R55" s="1"/>
      <c r="S55" s="1"/>
    </row>
    <row r="56" ht="42.75" customHeight="1">
      <c r="A56" s="1"/>
      <c r="B56" s="49">
        <v>7.01</v>
      </c>
      <c r="C56" s="22" t="str">
        <f>'7,01'!C4</f>
        <v>ARREGLO HUMEDADES CUBIERTA (Resane, curado y limpieza de humedad sobre placa de cubierta; (incluye materiales: manto fiberglass, impermur de Sika y Sika wall o similares)						</v>
      </c>
      <c r="D56" s="22" t="str">
        <f t="shared" ref="D56:D62" si="12">C56</f>
        <v>ARREGLO HUMEDADES CUBIERTA (Resane, curado y limpieza de humedad sobre placa de cubierta; (incluye materiales: manto fiberglass, impermur de Sika y Sika wall o similares)						</v>
      </c>
      <c r="E56" s="56" t="str">
        <f>'7,01'!C4</f>
        <v>ARREGLO HUMEDADES CUBIERTA (Resane, curado y limpieza de humedad sobre placa de cubierta; (incluye materiales: manto fiberglass, impermur de Sika y Sika wall o similares)						</v>
      </c>
      <c r="F56" s="37" t="s">
        <v>22</v>
      </c>
      <c r="G56" s="34">
        <v>130.0</v>
      </c>
      <c r="H56" s="57">
        <f>'7,01'!I31</f>
        <v>69007.05698</v>
      </c>
      <c r="I56" s="36">
        <f t="shared" ref="I56:I62" si="13">H56*G56</f>
        <v>8970917.408</v>
      </c>
      <c r="J56" s="12"/>
      <c r="K56" s="29"/>
      <c r="L56" s="1"/>
      <c r="M56" s="1"/>
      <c r="N56" s="1"/>
      <c r="O56" s="1"/>
      <c r="P56" s="1"/>
      <c r="Q56" s="1"/>
      <c r="R56" s="1"/>
      <c r="S56" s="1"/>
    </row>
    <row r="57" ht="41.25" customHeight="1">
      <c r="A57" s="1"/>
      <c r="B57" s="48">
        <v>7.02</v>
      </c>
      <c r="C57" s="47" t="str">
        <f>'7,02'!C4</f>
        <v>SUMINISTRO E INSTALACIÓN ENCHAPES PISOS Y PARED (Cambio de enchape tipo 20,5*20,5 blanco línea de primera; (incluye materiales: enchape, pegante y boquilla, demolición y cargue)						</v>
      </c>
      <c r="D57" s="47" t="str">
        <f t="shared" si="12"/>
        <v>SUMINISTRO E INSTALACIÓN ENCHAPES PISOS Y PARED (Cambio de enchape tipo 20,5*20,5 blanco línea de primera; (incluye materiales: enchape, pegante y boquilla, demolición y cargue)						</v>
      </c>
      <c r="E57" s="59" t="str">
        <f>'7,02'!C4</f>
        <v>SUMINISTRO E INSTALACIÓN ENCHAPES PISOS Y PARED (Cambio de enchape tipo 20,5*20,5 blanco línea de primera; (incluye materiales: enchape, pegante y boquilla, demolición y cargue)						</v>
      </c>
      <c r="F57" s="60" t="s">
        <v>22</v>
      </c>
      <c r="G57" s="61">
        <v>65.0</v>
      </c>
      <c r="H57" s="57">
        <f>'7,02'!I30</f>
        <v>62500</v>
      </c>
      <c r="I57" s="62">
        <f t="shared" si="13"/>
        <v>4062500</v>
      </c>
      <c r="J57" s="1"/>
      <c r="K57" s="29"/>
      <c r="L57" s="1"/>
      <c r="M57" s="1"/>
      <c r="N57" s="1"/>
      <c r="O57" s="1"/>
      <c r="P57" s="1"/>
      <c r="Q57" s="1"/>
      <c r="R57" s="1"/>
      <c r="S57" s="1"/>
    </row>
    <row r="58" ht="39.0" customHeight="1">
      <c r="A58" s="1"/>
      <c r="B58" s="49">
        <v>7.03</v>
      </c>
      <c r="C58" s="22" t="str">
        <f>'7,03'!C4</f>
        <v>SOBRECARPETA: RODADURA ASFÁLTICA e=0.08M</v>
      </c>
      <c r="D58" s="22" t="str">
        <f t="shared" si="12"/>
        <v>SOBRECARPETA: RODADURA ASFÁLTICA e=0.08M</v>
      </c>
      <c r="E58" s="56" t="str">
        <f>'7,03'!C4</f>
        <v>SOBRECARPETA: RODADURA ASFÁLTICA e=0.08M</v>
      </c>
      <c r="F58" s="37" t="s">
        <v>22</v>
      </c>
      <c r="G58" s="34">
        <v>4866.0</v>
      </c>
      <c r="H58" s="57">
        <f>'7,03'!I31</f>
        <v>96807</v>
      </c>
      <c r="I58" s="36">
        <f t="shared" si="13"/>
        <v>471062862</v>
      </c>
      <c r="J58" s="1"/>
      <c r="K58" s="29"/>
      <c r="L58" s="1"/>
      <c r="M58" s="1"/>
      <c r="N58" s="1"/>
      <c r="O58" s="1"/>
      <c r="P58" s="1"/>
      <c r="Q58" s="1"/>
      <c r="R58" s="1"/>
      <c r="S58" s="1"/>
    </row>
    <row r="59" ht="36.75" customHeight="1">
      <c r="A59" s="1"/>
      <c r="B59" s="48">
        <v>7.04</v>
      </c>
      <c r="C59" s="22" t="str">
        <f>'7,04'!C4</f>
        <v>SUMINISTRO E INSTALACIÓN EXTINTORES 10 L - TIPO ABC (Suministro e instalación de extintores (incluye señalización, soporte y M.O.) 						</v>
      </c>
      <c r="D59" s="22" t="str">
        <f t="shared" si="12"/>
        <v>SUMINISTRO E INSTALACIÓN EXTINTORES 10 L - TIPO ABC (Suministro e instalación de extintores (incluye señalización, soporte y M.O.) 						</v>
      </c>
      <c r="E59" s="56" t="str">
        <f>'7,04'!C4</f>
        <v>SUMINISTRO E INSTALACIÓN EXTINTORES 10 L - TIPO ABC (Suministro e instalación de extintores (incluye señalización, soporte y M.O.) 						</v>
      </c>
      <c r="F59" s="37" t="s">
        <v>21</v>
      </c>
      <c r="G59" s="34">
        <v>138.0</v>
      </c>
      <c r="H59" s="57">
        <f>'7,04'!I30</f>
        <v>101963</v>
      </c>
      <c r="I59" s="36">
        <f t="shared" si="13"/>
        <v>14070894</v>
      </c>
      <c r="J59" s="1"/>
      <c r="K59" s="66"/>
      <c r="L59" s="1"/>
      <c r="M59" s="1"/>
      <c r="N59" s="1"/>
      <c r="O59" s="1"/>
      <c r="P59" s="1"/>
      <c r="Q59" s="1"/>
      <c r="R59" s="1"/>
      <c r="S59" s="1"/>
    </row>
    <row r="60" ht="36.75" customHeight="1">
      <c r="A60" s="1"/>
      <c r="B60" s="49">
        <v>7.05</v>
      </c>
      <c r="C60" s="22" t="str">
        <f>'7,05'!C4</f>
        <v>LAVADO Y DESINFECCION DE TANQUES DE ALMACENAMIENTO AGUA POTABLE</v>
      </c>
      <c r="D60" s="22" t="str">
        <f t="shared" si="12"/>
        <v>LAVADO Y DESINFECCION DE TANQUES DE ALMACENAMIENTO AGUA POTABLE</v>
      </c>
      <c r="E60" s="56" t="str">
        <f>'7,05'!C4</f>
        <v>LAVADO Y DESINFECCION DE TANQUES DE ALMACENAMIENTO AGUA POTABLE</v>
      </c>
      <c r="F60" s="37" t="s">
        <v>21</v>
      </c>
      <c r="G60" s="34">
        <v>4.0</v>
      </c>
      <c r="H60" s="57">
        <f>'7,05'!I32</f>
        <v>768690</v>
      </c>
      <c r="I60" s="36">
        <f t="shared" si="13"/>
        <v>3074760</v>
      </c>
      <c r="J60" s="1"/>
      <c r="K60" s="2"/>
      <c r="L60" s="1"/>
      <c r="M60" s="1"/>
      <c r="N60" s="1"/>
      <c r="O60" s="1"/>
      <c r="P60" s="1"/>
      <c r="Q60" s="1"/>
      <c r="R60" s="1"/>
      <c r="S60" s="1"/>
    </row>
    <row r="61" ht="44.25" customHeight="1">
      <c r="A61" s="58"/>
      <c r="B61" s="48">
        <v>7.06</v>
      </c>
      <c r="C61" s="47" t="str">
        <f>'7,06'!C4</f>
        <v>PLACA CONCRETO ZONAS COMUNES e=0,04 a 0.08 M (Revisión, ajuste y arreglos gabinetes energia; (incluye materiales, enderezado marquetería, cerradura)						</v>
      </c>
      <c r="D61" s="47" t="str">
        <f t="shared" si="12"/>
        <v>PLACA CONCRETO ZONAS COMUNES e=0,04 a 0.08 M (Revisión, ajuste y arreglos gabinetes energia; (incluye materiales, enderezado marquetería, cerradura)						</v>
      </c>
      <c r="E61" s="59" t="str">
        <f>'7,06'!C4</f>
        <v>PLACA CONCRETO ZONAS COMUNES e=0,04 a 0.08 M (Revisión, ajuste y arreglos gabinetes energia; (incluye materiales, enderezado marquetería, cerradura)						</v>
      </c>
      <c r="F61" s="60" t="s">
        <v>22</v>
      </c>
      <c r="G61" s="61">
        <v>50.0</v>
      </c>
      <c r="H61" s="57">
        <f>'7,06'!I30</f>
        <v>316404.8</v>
      </c>
      <c r="I61" s="62">
        <f t="shared" si="13"/>
        <v>15820240</v>
      </c>
      <c r="J61" s="58"/>
      <c r="K61" s="64">
        <f>11*504/396</f>
        <v>14</v>
      </c>
      <c r="L61" s="58"/>
      <c r="M61" s="58"/>
      <c r="N61" s="58"/>
      <c r="O61" s="58"/>
      <c r="P61" s="58"/>
      <c r="Q61" s="58"/>
      <c r="R61" s="58"/>
      <c r="S61" s="58"/>
      <c r="T61" s="65"/>
      <c r="U61" s="65"/>
      <c r="V61" s="65"/>
      <c r="W61" s="65"/>
      <c r="X61" s="65"/>
      <c r="Y61" s="65"/>
      <c r="Z61" s="65"/>
    </row>
    <row r="62" ht="48.0" customHeight="1">
      <c r="A62" s="58"/>
      <c r="B62" s="48">
        <v>7.07</v>
      </c>
      <c r="C62" s="47" t="str">
        <f>'7,07'!C4</f>
        <v>RETIRO MANUAL POSTES EN CONCRETO   (Incluye: retiro de poste, estructuras de amarre y soporte de red aérea	)					</v>
      </c>
      <c r="D62" s="47" t="str">
        <f t="shared" si="12"/>
        <v>RETIRO MANUAL POSTES EN CONCRETO   (Incluye: retiro de poste, estructuras de amarre y soporte de red aérea	)					</v>
      </c>
      <c r="E62" s="59" t="str">
        <f>'7,07'!C4</f>
        <v>RETIRO MANUAL POSTES EN CONCRETO   (Incluye: retiro de poste, estructuras de amarre y soporte de red aérea	)					</v>
      </c>
      <c r="F62" s="60" t="s">
        <v>21</v>
      </c>
      <c r="G62" s="61">
        <v>5.0</v>
      </c>
      <c r="H62" s="57">
        <f>'7,07'!I30</f>
        <v>525200</v>
      </c>
      <c r="I62" s="62">
        <f t="shared" si="13"/>
        <v>2626000</v>
      </c>
      <c r="J62" s="58"/>
      <c r="K62" s="67"/>
      <c r="L62" s="58"/>
      <c r="M62" s="58"/>
      <c r="N62" s="58"/>
      <c r="O62" s="58"/>
      <c r="P62" s="58"/>
      <c r="Q62" s="58"/>
      <c r="R62" s="58"/>
      <c r="S62" s="58"/>
      <c r="T62" s="65"/>
      <c r="U62" s="65"/>
      <c r="V62" s="65"/>
      <c r="W62" s="65"/>
      <c r="X62" s="65"/>
      <c r="Y62" s="65"/>
      <c r="Z62" s="65"/>
    </row>
    <row r="63" ht="33.75" customHeight="1">
      <c r="A63" s="1"/>
      <c r="B63" s="48">
        <v>7.08</v>
      </c>
      <c r="C63" s="68" t="s">
        <v>25</v>
      </c>
      <c r="D63" s="68" t="s">
        <v>25</v>
      </c>
      <c r="E63" s="69" t="str">
        <f>'7,08'!B4</f>
        <v> ESCARIFICACIÓN SUPERFICIE (escarificado de superficie con pulidora y disco de concreto para mejorar el agarre)						</v>
      </c>
      <c r="F63" s="70" t="s">
        <v>22</v>
      </c>
      <c r="G63" s="71">
        <v>5.0</v>
      </c>
      <c r="H63" s="72">
        <f>'7,08'!H35</f>
        <v>11820.83</v>
      </c>
      <c r="I63" s="73">
        <f t="shared" ref="I63:I66" si="14">G63*H63</f>
        <v>59104.15</v>
      </c>
      <c r="J63" s="1"/>
      <c r="K63" s="2"/>
      <c r="L63" s="1"/>
      <c r="M63" s="1"/>
      <c r="N63" s="1"/>
      <c r="O63" s="1"/>
      <c r="P63" s="1"/>
      <c r="Q63" s="1"/>
      <c r="R63" s="1"/>
      <c r="S63" s="1"/>
    </row>
    <row r="64" ht="54.75" customHeight="1">
      <c r="A64" s="1"/>
      <c r="B64" s="74">
        <v>7.09</v>
      </c>
      <c r="C64" s="75" t="s">
        <v>26</v>
      </c>
      <c r="D64" s="75" t="s">
        <v>27</v>
      </c>
      <c r="E64" s="75" t="str">
        <f>'7,09'!B4</f>
        <v>PUENTE DE ADHERENCIA PARA SOLDAR CONCRETOS FRESCOS CON ENDURECIDOS Y DEMÁS USOS SIKAFLEX O SIMILAR . </v>
      </c>
      <c r="F64" s="76" t="s">
        <v>22</v>
      </c>
      <c r="G64" s="77">
        <v>5.0</v>
      </c>
      <c r="H64" s="78">
        <f>'7,09'!G29</f>
        <v>20413.8</v>
      </c>
      <c r="I64" s="79">
        <f t="shared" si="14"/>
        <v>102069</v>
      </c>
      <c r="J64" s="1"/>
      <c r="K64" s="2"/>
      <c r="L64" s="1"/>
      <c r="M64" s="1"/>
      <c r="N64" s="1"/>
      <c r="O64" s="1"/>
      <c r="P64" s="1"/>
      <c r="Q64" s="1"/>
      <c r="R64" s="1"/>
      <c r="S64" s="1"/>
    </row>
    <row r="65" ht="55.5" customHeight="1">
      <c r="A65" s="1"/>
      <c r="B65" s="74">
        <v>7.1</v>
      </c>
      <c r="C65" s="75" t="s">
        <v>28</v>
      </c>
      <c r="D65" s="75" t="s">
        <v>29</v>
      </c>
      <c r="E65" s="75" t="str">
        <f>'7,1'!D4</f>
        <v>SUMINITRO INSTALACIÓN DE MORTERO  PARA LOSA , CON UN ESPESOR VARIABLE DE HASTA 0.5CM ( suministro e instalación mortero 1:4 para losa con un espesor variable de hasta 0,5 cm , para corrección pendiente en zonas comunes)                                        </v>
      </c>
      <c r="F65" s="76" t="s">
        <v>22</v>
      </c>
      <c r="G65" s="77">
        <v>5.0</v>
      </c>
      <c r="H65" s="78">
        <f>'7,11'!H29</f>
        <v>147202</v>
      </c>
      <c r="I65" s="79">
        <f t="shared" si="14"/>
        <v>736010</v>
      </c>
      <c r="J65" s="1"/>
      <c r="K65" s="2"/>
      <c r="L65" s="1"/>
      <c r="M65" s="1"/>
      <c r="N65" s="1"/>
      <c r="O65" s="1"/>
      <c r="P65" s="1"/>
      <c r="Q65" s="1"/>
      <c r="R65" s="1"/>
      <c r="S65" s="1"/>
    </row>
    <row r="66" ht="55.5" customHeight="1">
      <c r="A66" s="1"/>
      <c r="B66" s="74">
        <v>7.11</v>
      </c>
      <c r="C66" s="75" t="s">
        <v>30</v>
      </c>
      <c r="D66" s="75" t="s">
        <v>31</v>
      </c>
      <c r="E66" s="75" t="str">
        <f>'7,11'!C5</f>
        <v>CONCRETO DE 3000 psi (suministro de concreto de 3000 psi , incluye transporte)</v>
      </c>
      <c r="F66" s="76" t="s">
        <v>32</v>
      </c>
      <c r="G66" s="77">
        <v>5.0</v>
      </c>
      <c r="H66" s="78">
        <f>'7,11'!H29</f>
        <v>147202</v>
      </c>
      <c r="I66" s="79">
        <f t="shared" si="14"/>
        <v>736010</v>
      </c>
      <c r="J66" s="1"/>
      <c r="K66" s="2"/>
      <c r="L66" s="1"/>
      <c r="M66" s="1"/>
      <c r="N66" s="1"/>
      <c r="O66" s="1"/>
      <c r="P66" s="1"/>
      <c r="Q66" s="1"/>
      <c r="R66" s="1"/>
      <c r="S66" s="1"/>
    </row>
    <row r="67" ht="55.5" customHeight="1">
      <c r="A67" s="1"/>
      <c r="B67" s="80">
        <v>8.0</v>
      </c>
      <c r="D67" s="81"/>
      <c r="E67" s="82" t="s">
        <v>33</v>
      </c>
      <c r="F67" s="83"/>
      <c r="G67" s="84"/>
      <c r="H67" s="85"/>
      <c r="I67" s="86"/>
      <c r="J67" s="1"/>
      <c r="K67" s="2"/>
      <c r="L67" s="1"/>
      <c r="M67" s="1"/>
      <c r="N67" s="1"/>
      <c r="O67" s="1"/>
      <c r="P67" s="1"/>
      <c r="Q67" s="1"/>
      <c r="R67" s="1"/>
      <c r="S67" s="1"/>
    </row>
    <row r="68" ht="55.5" customHeight="1">
      <c r="A68" s="1"/>
      <c r="B68" s="87">
        <v>8.01</v>
      </c>
      <c r="C68" s="88" t="s">
        <v>34</v>
      </c>
      <c r="D68" s="88" t="s">
        <v>35</v>
      </c>
      <c r="E68" s="88" t="str">
        <f>'8,01'!C5</f>
        <v>EXCAVACIÓN MANUAL (Excavación manual para la reconformación talud  en zonas comunes,para bajr el empuje  hacia canales de desague)                                        </v>
      </c>
      <c r="F68" s="89" t="s">
        <v>32</v>
      </c>
      <c r="G68" s="90">
        <v>20.0</v>
      </c>
      <c r="H68" s="91">
        <f>'8,01'!H30</f>
        <v>54056</v>
      </c>
      <c r="I68" s="92">
        <f>G68*H68</f>
        <v>1081120</v>
      </c>
      <c r="J68" s="1"/>
      <c r="K68" s="2"/>
      <c r="L68" s="1"/>
      <c r="M68" s="1"/>
      <c r="N68" s="1"/>
      <c r="O68" s="1"/>
      <c r="P68" s="1"/>
      <c r="Q68" s="1"/>
      <c r="R68" s="1"/>
      <c r="S68" s="1"/>
    </row>
    <row r="69" ht="36.75" customHeight="1">
      <c r="A69" s="1"/>
      <c r="B69" s="93">
        <v>9.0</v>
      </c>
      <c r="D69" s="39"/>
      <c r="E69" s="53" t="s">
        <v>36</v>
      </c>
      <c r="F69" s="41"/>
      <c r="G69" s="42"/>
      <c r="H69" s="43"/>
      <c r="I69" s="44"/>
      <c r="J69" s="1"/>
      <c r="K69" s="2"/>
      <c r="L69" s="1"/>
      <c r="M69" s="1"/>
      <c r="N69" s="1"/>
      <c r="O69" s="1"/>
      <c r="P69" s="1"/>
      <c r="Q69" s="1"/>
      <c r="R69" s="1"/>
      <c r="S69" s="1"/>
    </row>
    <row r="70" ht="36.75" customHeight="1">
      <c r="A70" s="1"/>
      <c r="B70" s="48">
        <v>9.01</v>
      </c>
      <c r="C70" s="94" t="str">
        <f>'9,01'!C4</f>
        <v>SUMINISTRO E INSTALACIÓN VÁLVULA ANGULAR BRONCE 2-1/2" RCI</v>
      </c>
      <c r="D70" s="94" t="str">
        <f>'9,01'!C4</f>
        <v>SUMINISTRO E INSTALACIÓN VÁLVULA ANGULAR BRONCE 2-1/2" RCI</v>
      </c>
      <c r="E70" s="95" t="str">
        <f>'9,01'!C4</f>
        <v>SUMINISTRO E INSTALACIÓN VÁLVULA ANGULAR BRONCE 2-1/2" RCI</v>
      </c>
      <c r="F70" s="96" t="str">
        <f>'9,01'!I4</f>
        <v>UN</v>
      </c>
      <c r="G70" s="97">
        <v>15.0</v>
      </c>
      <c r="H70" s="98">
        <f>'9,01'!I32</f>
        <v>387477</v>
      </c>
      <c r="I70" s="99">
        <f>H70*G70</f>
        <v>5812155</v>
      </c>
      <c r="J70" s="1"/>
      <c r="K70" s="2"/>
      <c r="L70" s="1"/>
      <c r="M70" s="1"/>
      <c r="N70" s="1"/>
      <c r="O70" s="100">
        <f>H75-I58</f>
        <v>189289774.6</v>
      </c>
      <c r="P70" s="1"/>
      <c r="Q70" s="1"/>
      <c r="R70" s="1"/>
      <c r="S70" s="1"/>
    </row>
    <row r="71" ht="45.0" customHeight="1">
      <c r="A71" s="1"/>
      <c r="B71" s="101">
        <v>10.0</v>
      </c>
      <c r="D71" s="102"/>
      <c r="E71" s="103" t="s">
        <v>37</v>
      </c>
      <c r="F71" s="104"/>
      <c r="G71" s="105"/>
      <c r="H71" s="106"/>
      <c r="I71" s="107"/>
      <c r="J71" s="1"/>
      <c r="K71" s="2"/>
      <c r="L71" s="1"/>
      <c r="M71" s="1"/>
      <c r="N71" s="1"/>
      <c r="O71" s="1"/>
      <c r="P71" s="1"/>
      <c r="Q71" s="1"/>
      <c r="R71" s="1"/>
      <c r="S71" s="1"/>
    </row>
    <row r="72" ht="27.75" customHeight="1">
      <c r="A72" s="1"/>
      <c r="B72" s="49">
        <v>10.01</v>
      </c>
      <c r="C72" s="22" t="s">
        <v>37</v>
      </c>
      <c r="D72" s="22" t="s">
        <v>38</v>
      </c>
      <c r="E72" s="108" t="str">
        <f>'10,01'!C5</f>
        <v>TRANSPORTE Y DISPOSICIÓN FINAL (CARGUE Y RETIRO DE ESCOMBROS EN VOLQUETA DE 6 M3 CON ESCOMBRERA AUTORIZADA (hasta 15 km)</v>
      </c>
      <c r="F72" s="37" t="s">
        <v>39</v>
      </c>
      <c r="G72" s="34">
        <v>30.0</v>
      </c>
      <c r="H72" s="57">
        <f>'10,01'!H29</f>
        <v>132609</v>
      </c>
      <c r="I72" s="36">
        <f>H72*G72</f>
        <v>3978270</v>
      </c>
      <c r="J72" s="1"/>
      <c r="K72" s="2"/>
      <c r="L72" s="1"/>
      <c r="M72" s="1"/>
      <c r="N72" s="1"/>
      <c r="O72" s="1"/>
      <c r="P72" s="1"/>
      <c r="Q72" s="1"/>
      <c r="R72" s="1"/>
      <c r="S72" s="1"/>
    </row>
    <row r="73" ht="27.75" customHeight="1">
      <c r="A73" s="1"/>
      <c r="B73" s="109"/>
      <c r="C73" s="110"/>
      <c r="D73" s="111"/>
      <c r="E73" s="112"/>
      <c r="F73" s="113"/>
      <c r="G73" s="114"/>
      <c r="H73" s="115"/>
      <c r="I73" s="116"/>
      <c r="J73" s="1"/>
      <c r="K73" s="2"/>
      <c r="L73" s="1"/>
      <c r="M73" s="1"/>
      <c r="N73" s="1"/>
      <c r="O73" s="1"/>
      <c r="P73" s="1"/>
      <c r="Q73" s="1"/>
      <c r="R73" s="1"/>
      <c r="S73" s="1"/>
    </row>
    <row r="74" ht="27.75" customHeight="1">
      <c r="A74" s="1"/>
      <c r="B74" s="2"/>
      <c r="C74" s="117"/>
      <c r="D74" s="118"/>
      <c r="E74" s="119"/>
      <c r="F74" s="120"/>
      <c r="G74" s="121"/>
      <c r="H74" s="122"/>
      <c r="I74" s="123"/>
      <c r="J74" s="1"/>
      <c r="K74" s="2"/>
      <c r="L74" s="1"/>
      <c r="M74" s="1"/>
      <c r="N74" s="1"/>
      <c r="O74" s="1"/>
      <c r="P74" s="1"/>
      <c r="Q74" s="1"/>
      <c r="R74" s="1"/>
      <c r="S74" s="1"/>
    </row>
    <row r="75" ht="26.25" customHeight="1">
      <c r="A75" s="1"/>
      <c r="B75" s="2"/>
      <c r="C75" s="124"/>
      <c r="D75" s="125"/>
      <c r="E75" s="126" t="s">
        <v>40</v>
      </c>
      <c r="F75" s="127"/>
      <c r="G75" s="128"/>
      <c r="H75" s="129">
        <f>SUM(I9:I72)</f>
        <v>660352636.6</v>
      </c>
      <c r="I75" s="15"/>
      <c r="J75" s="1"/>
      <c r="K75" s="2"/>
      <c r="L75" s="1"/>
      <c r="M75" s="1"/>
      <c r="N75" s="130"/>
      <c r="O75" s="1"/>
      <c r="P75" s="1"/>
      <c r="Q75" s="1"/>
      <c r="R75" s="1"/>
      <c r="S75" s="1"/>
    </row>
    <row r="76" ht="16.5" customHeight="1">
      <c r="A76" s="1"/>
      <c r="B76" s="2"/>
      <c r="C76" s="124"/>
      <c r="D76" s="125"/>
      <c r="E76" s="131" t="s">
        <v>41</v>
      </c>
      <c r="F76" s="132"/>
      <c r="G76" s="127"/>
      <c r="H76" s="133">
        <v>0.24</v>
      </c>
      <c r="I76" s="134">
        <f>H76*H75</f>
        <v>158484632.8</v>
      </c>
      <c r="J76" s="1"/>
      <c r="K76" s="2"/>
      <c r="L76" s="1"/>
      <c r="M76" s="1"/>
      <c r="N76" s="1"/>
      <c r="O76" s="1"/>
      <c r="P76" s="1"/>
      <c r="Q76" s="1"/>
      <c r="R76" s="1"/>
      <c r="S76" s="1"/>
    </row>
    <row r="77" ht="16.5" customHeight="1">
      <c r="A77" s="1"/>
      <c r="B77" s="2"/>
      <c r="C77" s="124"/>
      <c r="D77" s="125"/>
      <c r="E77" s="131" t="s">
        <v>42</v>
      </c>
      <c r="F77" s="132"/>
      <c r="G77" s="127"/>
      <c r="H77" s="135">
        <v>0.01</v>
      </c>
      <c r="I77" s="134">
        <f>H75*H77</f>
        <v>6603526.366</v>
      </c>
      <c r="J77" s="1"/>
      <c r="K77" s="2"/>
      <c r="L77" s="1"/>
      <c r="M77" s="1"/>
      <c r="N77" s="1"/>
      <c r="O77" s="1"/>
      <c r="P77" s="1"/>
      <c r="Q77" s="1"/>
      <c r="R77" s="1"/>
      <c r="S77" s="1"/>
    </row>
    <row r="78" ht="16.5" customHeight="1">
      <c r="A78" s="1"/>
      <c r="B78" s="2"/>
      <c r="C78" s="2"/>
      <c r="D78" s="125"/>
      <c r="E78" s="131" t="s">
        <v>43</v>
      </c>
      <c r="F78" s="132"/>
      <c r="G78" s="127"/>
      <c r="H78" s="135">
        <v>0.05</v>
      </c>
      <c r="I78" s="134">
        <f>H75*H78</f>
        <v>33017631.83</v>
      </c>
      <c r="J78" s="1"/>
      <c r="K78" s="2"/>
      <c r="L78" s="1"/>
      <c r="M78" s="1"/>
      <c r="N78" s="1"/>
      <c r="O78" s="1"/>
      <c r="P78" s="1"/>
      <c r="Q78" s="1"/>
      <c r="R78" s="1"/>
      <c r="S78" s="1"/>
    </row>
    <row r="79" ht="28.5" customHeight="1">
      <c r="A79" s="1"/>
      <c r="B79" s="2"/>
      <c r="C79" s="2"/>
      <c r="D79" s="6"/>
      <c r="E79" s="136" t="s">
        <v>44</v>
      </c>
      <c r="F79" s="132"/>
      <c r="G79" s="127"/>
      <c r="H79" s="135">
        <v>0.19</v>
      </c>
      <c r="I79" s="134">
        <f>I78*H79</f>
        <v>6273350.048</v>
      </c>
      <c r="J79" s="1"/>
      <c r="K79" s="2"/>
      <c r="L79" s="137"/>
      <c r="M79" s="1"/>
      <c r="N79" s="1"/>
      <c r="O79" s="1"/>
      <c r="P79" s="1"/>
      <c r="Q79" s="1"/>
      <c r="R79" s="1"/>
      <c r="S79" s="1"/>
    </row>
    <row r="80" ht="16.5" customHeight="1">
      <c r="A80" s="1"/>
      <c r="B80" s="2"/>
      <c r="C80" s="2"/>
      <c r="D80" s="6"/>
      <c r="E80" s="138" t="s">
        <v>45</v>
      </c>
      <c r="F80" s="139"/>
      <c r="G80" s="140"/>
      <c r="H80" s="141">
        <f>SUM(I76:I79)</f>
        <v>204379141</v>
      </c>
      <c r="I80" s="15"/>
      <c r="J80" s="1"/>
      <c r="K80" s="2"/>
      <c r="L80" s="1"/>
      <c r="M80" s="1"/>
      <c r="N80" s="1"/>
      <c r="O80" s="1"/>
      <c r="P80" s="1"/>
      <c r="Q80" s="1"/>
      <c r="R80" s="1"/>
      <c r="S80" s="1"/>
    </row>
    <row r="81" ht="16.5" customHeight="1">
      <c r="A81" s="1"/>
      <c r="B81" s="2"/>
      <c r="C81" s="1"/>
      <c r="D81" s="1"/>
      <c r="E81" s="142"/>
      <c r="F81" s="143"/>
      <c r="G81" s="143"/>
      <c r="H81" s="144"/>
      <c r="I81" s="145"/>
      <c r="J81" s="1"/>
      <c r="K81" s="2"/>
      <c r="L81" s="1"/>
      <c r="M81" s="1"/>
      <c r="N81" s="1"/>
      <c r="O81" s="1"/>
      <c r="P81" s="1"/>
      <c r="Q81" s="1"/>
      <c r="R81" s="1"/>
      <c r="S81" s="1"/>
    </row>
    <row r="82" ht="16.5" customHeight="1">
      <c r="A82" s="1"/>
      <c r="B82" s="2"/>
      <c r="C82" s="1"/>
      <c r="D82" s="1"/>
      <c r="E82" s="146" t="s">
        <v>46</v>
      </c>
      <c r="F82" s="147"/>
      <c r="G82" s="148"/>
      <c r="H82" s="149">
        <f>H80+H75</f>
        <v>864731777.6</v>
      </c>
      <c r="I82" s="150"/>
      <c r="J82" s="1"/>
      <c r="K82" s="2"/>
      <c r="L82" s="1"/>
      <c r="M82" s="1"/>
      <c r="N82" s="1"/>
      <c r="O82" s="1"/>
      <c r="P82" s="1"/>
      <c r="Q82" s="1"/>
      <c r="R82" s="1"/>
      <c r="S82" s="1"/>
    </row>
    <row r="83" ht="16.5" customHeight="1">
      <c r="A83" s="1"/>
      <c r="B83" s="2"/>
      <c r="C83" s="1"/>
      <c r="D83" s="1"/>
      <c r="E83" s="1"/>
      <c r="F83" s="1"/>
      <c r="G83" s="1"/>
      <c r="H83" s="3"/>
      <c r="I83" s="4"/>
      <c r="J83" s="1"/>
      <c r="K83" s="2"/>
      <c r="L83" s="1"/>
      <c r="M83" s="1"/>
      <c r="N83" s="1"/>
      <c r="O83" s="1"/>
      <c r="P83" s="1"/>
      <c r="Q83" s="1"/>
      <c r="R83" s="1"/>
      <c r="S83" s="1"/>
    </row>
    <row r="84" ht="16.5" customHeight="1">
      <c r="A84" s="1"/>
      <c r="B84" s="2"/>
      <c r="C84" s="1"/>
      <c r="D84" s="1"/>
      <c r="E84" s="151"/>
      <c r="F84" s="152" t="s">
        <v>47</v>
      </c>
      <c r="G84" s="152" t="s">
        <v>48</v>
      </c>
      <c r="H84" s="153" t="s">
        <v>49</v>
      </c>
      <c r="I84" s="154" t="s">
        <v>50</v>
      </c>
      <c r="J84" s="1"/>
      <c r="K84" s="2"/>
      <c r="L84" s="1"/>
      <c r="M84" s="1"/>
      <c r="N84" s="1"/>
      <c r="O84" s="1"/>
      <c r="P84" s="1"/>
      <c r="Q84" s="1"/>
      <c r="R84" s="1"/>
      <c r="S84" s="1"/>
    </row>
    <row r="85" ht="16.5" customHeight="1">
      <c r="A85" s="1"/>
      <c r="B85" s="2"/>
      <c r="C85" s="1"/>
      <c r="D85" s="1"/>
      <c r="E85" s="155" t="s">
        <v>51</v>
      </c>
      <c r="F85" s="156"/>
      <c r="G85" s="157"/>
      <c r="H85" s="158" t="s">
        <v>52</v>
      </c>
      <c r="I85" s="159" t="s">
        <v>53</v>
      </c>
      <c r="J85" s="1"/>
      <c r="K85" s="2"/>
      <c r="L85" s="1"/>
      <c r="M85" s="1"/>
      <c r="N85" s="1"/>
      <c r="O85" s="1"/>
      <c r="P85" s="1"/>
      <c r="Q85" s="1"/>
      <c r="R85" s="1"/>
      <c r="S85" s="1"/>
    </row>
    <row r="86" ht="16.5" customHeight="1">
      <c r="A86" s="1"/>
      <c r="B86" s="2"/>
      <c r="C86" s="1"/>
      <c r="D86" s="1"/>
      <c r="E86" s="160"/>
      <c r="F86" s="161" t="s">
        <v>54</v>
      </c>
      <c r="G86" s="156"/>
      <c r="H86" s="160"/>
      <c r="I86" s="160"/>
      <c r="J86" s="1"/>
      <c r="K86" s="2"/>
      <c r="L86" s="1"/>
      <c r="M86" s="1"/>
      <c r="N86" s="1"/>
      <c r="O86" s="1"/>
      <c r="P86" s="1"/>
      <c r="Q86" s="1"/>
      <c r="R86" s="1"/>
      <c r="S86" s="1"/>
    </row>
    <row r="87" ht="16.5" customHeight="1">
      <c r="A87" s="1"/>
      <c r="B87" s="2"/>
      <c r="C87" s="1"/>
      <c r="D87" s="1"/>
      <c r="E87" s="160"/>
      <c r="F87" s="156"/>
      <c r="G87" s="156"/>
      <c r="H87" s="160"/>
      <c r="I87" s="160"/>
      <c r="J87" s="1"/>
      <c r="K87" s="2"/>
      <c r="L87" s="1"/>
      <c r="M87" s="1"/>
      <c r="N87" s="1"/>
      <c r="O87" s="1"/>
      <c r="P87" s="1"/>
      <c r="Q87" s="1"/>
      <c r="R87" s="1"/>
      <c r="S87" s="1"/>
    </row>
    <row r="88" ht="16.5" customHeight="1">
      <c r="A88" s="1"/>
      <c r="B88" s="2"/>
      <c r="C88" s="1"/>
      <c r="D88" s="1"/>
      <c r="E88" s="162"/>
      <c r="F88" s="163"/>
      <c r="G88" s="163"/>
      <c r="H88" s="162"/>
      <c r="I88" s="162"/>
      <c r="J88" s="1"/>
      <c r="K88" s="2"/>
      <c r="L88" s="1"/>
      <c r="M88" s="1"/>
      <c r="N88" s="1"/>
      <c r="O88" s="1"/>
      <c r="P88" s="1"/>
      <c r="Q88" s="1"/>
      <c r="R88" s="1"/>
      <c r="S88" s="1"/>
    </row>
    <row r="89" ht="16.5" customHeight="1">
      <c r="A89" s="1"/>
      <c r="B89" s="2"/>
      <c r="C89" s="1"/>
      <c r="D89" s="1"/>
      <c r="E89" s="164" t="s">
        <v>55</v>
      </c>
      <c r="F89" s="165" t="s">
        <v>56</v>
      </c>
      <c r="G89" s="166"/>
      <c r="H89" s="167" t="s">
        <v>56</v>
      </c>
      <c r="I89" s="168" t="s">
        <v>57</v>
      </c>
      <c r="J89" s="1"/>
      <c r="K89" s="2"/>
      <c r="L89" s="1"/>
      <c r="M89" s="1"/>
      <c r="N89" s="1"/>
      <c r="O89" s="1"/>
      <c r="P89" s="1"/>
      <c r="Q89" s="1"/>
      <c r="R89" s="1"/>
      <c r="S89" s="1"/>
    </row>
    <row r="90" ht="16.5" customHeight="1">
      <c r="A90" s="1"/>
      <c r="B90" s="2"/>
      <c r="C90" s="1"/>
      <c r="D90" s="1"/>
      <c r="E90" s="1"/>
      <c r="F90" s="1"/>
      <c r="G90" s="1"/>
      <c r="H90" s="3"/>
      <c r="I90" s="4"/>
      <c r="J90" s="1"/>
      <c r="K90" s="2"/>
      <c r="L90" s="1"/>
      <c r="M90" s="1"/>
      <c r="N90" s="1"/>
      <c r="O90" s="1"/>
      <c r="P90" s="1"/>
      <c r="Q90" s="1"/>
      <c r="R90" s="1"/>
      <c r="S90" s="1"/>
    </row>
    <row r="91" ht="16.5" customHeight="1">
      <c r="A91" s="1"/>
      <c r="B91" s="2"/>
      <c r="C91" s="1"/>
      <c r="D91" s="1"/>
      <c r="E91" s="1"/>
      <c r="F91" s="1"/>
      <c r="G91" s="1"/>
      <c r="H91" s="3"/>
      <c r="I91" s="4"/>
      <c r="J91" s="1"/>
      <c r="K91" s="2"/>
      <c r="L91" s="1"/>
      <c r="M91" s="1"/>
      <c r="N91" s="1"/>
      <c r="O91" s="1"/>
      <c r="P91" s="1"/>
      <c r="Q91" s="1"/>
      <c r="R91" s="1"/>
      <c r="S91" s="1"/>
    </row>
    <row r="92" ht="16.5" customHeight="1">
      <c r="A92" s="1"/>
      <c r="B92" s="2"/>
      <c r="C92" s="1"/>
      <c r="D92" s="1"/>
      <c r="E92" s="1"/>
      <c r="F92" s="1"/>
      <c r="G92" s="1"/>
      <c r="H92" s="3"/>
      <c r="I92" s="4"/>
      <c r="J92" s="1"/>
      <c r="K92" s="2"/>
      <c r="L92" s="1"/>
      <c r="M92" s="1"/>
      <c r="N92" s="1"/>
      <c r="O92" s="1"/>
      <c r="P92" s="1"/>
      <c r="Q92" s="1"/>
      <c r="R92" s="1"/>
      <c r="S92" s="1"/>
    </row>
    <row r="93" ht="16.5" customHeight="1">
      <c r="A93" s="1"/>
      <c r="B93" s="2"/>
      <c r="C93" s="1"/>
      <c r="D93" s="1"/>
      <c r="E93" s="1"/>
      <c r="F93" s="1"/>
      <c r="G93" s="1"/>
      <c r="H93" s="3"/>
      <c r="I93" s="4"/>
      <c r="J93" s="1"/>
      <c r="K93" s="2"/>
      <c r="L93" s="1"/>
      <c r="M93" s="1"/>
      <c r="N93" s="1"/>
      <c r="O93" s="1"/>
      <c r="P93" s="1"/>
      <c r="Q93" s="1"/>
      <c r="R93" s="1"/>
      <c r="S93" s="1"/>
    </row>
    <row r="94" ht="16.5" customHeight="1">
      <c r="A94" s="1"/>
      <c r="B94" s="2"/>
      <c r="C94" s="1"/>
      <c r="D94" s="1"/>
      <c r="E94" s="1"/>
      <c r="F94" s="1"/>
      <c r="G94" s="1"/>
      <c r="H94" s="3"/>
      <c r="I94" s="4"/>
      <c r="J94" s="1"/>
      <c r="K94" s="2"/>
      <c r="L94" s="1"/>
      <c r="M94" s="1"/>
      <c r="N94" s="1"/>
      <c r="O94" s="1"/>
      <c r="P94" s="1"/>
      <c r="Q94" s="1"/>
      <c r="R94" s="1"/>
      <c r="S94" s="1"/>
    </row>
    <row r="95" ht="16.5" customHeight="1">
      <c r="A95" s="1"/>
      <c r="B95" s="2"/>
      <c r="C95" s="1"/>
      <c r="D95" s="1"/>
      <c r="E95" s="1"/>
      <c r="F95" s="1"/>
      <c r="G95" s="1"/>
      <c r="H95" s="3"/>
      <c r="I95" s="4"/>
      <c r="J95" s="1"/>
      <c r="K95" s="2"/>
      <c r="L95" s="1"/>
      <c r="M95" s="1"/>
      <c r="N95" s="1"/>
      <c r="O95" s="1"/>
      <c r="P95" s="1"/>
      <c r="Q95" s="1"/>
      <c r="R95" s="1"/>
      <c r="S95" s="1"/>
    </row>
    <row r="96" ht="16.5" customHeight="1">
      <c r="A96" s="1"/>
      <c r="B96" s="2"/>
      <c r="C96" s="1"/>
      <c r="D96" s="1"/>
      <c r="E96" s="1"/>
      <c r="F96" s="1"/>
      <c r="G96" s="1"/>
      <c r="H96" s="3"/>
      <c r="I96" s="4"/>
      <c r="J96" s="1"/>
      <c r="K96" s="2"/>
      <c r="L96" s="1"/>
      <c r="M96" s="1"/>
      <c r="N96" s="1"/>
      <c r="O96" s="1"/>
      <c r="P96" s="1"/>
      <c r="Q96" s="1"/>
      <c r="R96" s="1"/>
      <c r="S96" s="1"/>
    </row>
    <row r="97" ht="16.5" customHeight="1">
      <c r="A97" s="1"/>
      <c r="B97" s="2"/>
      <c r="C97" s="1"/>
      <c r="D97" s="1"/>
      <c r="E97" s="1"/>
      <c r="F97" s="1"/>
      <c r="G97" s="1"/>
      <c r="H97" s="3"/>
      <c r="I97" s="4"/>
      <c r="J97" s="1"/>
      <c r="K97" s="2"/>
      <c r="L97" s="1"/>
      <c r="M97" s="1"/>
      <c r="N97" s="1"/>
      <c r="O97" s="1"/>
      <c r="P97" s="1"/>
      <c r="Q97" s="1"/>
      <c r="R97" s="1"/>
      <c r="S97" s="1"/>
    </row>
    <row r="98" ht="16.5" customHeight="1">
      <c r="A98" s="1"/>
      <c r="B98" s="2"/>
      <c r="C98" s="1"/>
      <c r="D98" s="1"/>
      <c r="E98" s="1"/>
      <c r="F98" s="1"/>
      <c r="G98" s="1"/>
      <c r="H98" s="3"/>
      <c r="I98" s="4"/>
      <c r="J98" s="1"/>
      <c r="K98" s="2"/>
      <c r="L98" s="1"/>
      <c r="M98" s="1"/>
      <c r="N98" s="1"/>
      <c r="O98" s="1"/>
      <c r="P98" s="1"/>
      <c r="Q98" s="1"/>
      <c r="R98" s="1"/>
      <c r="S98" s="1"/>
    </row>
    <row r="99" ht="16.5" customHeight="1">
      <c r="A99" s="1"/>
      <c r="B99" s="2"/>
      <c r="C99" s="1"/>
      <c r="D99" s="1"/>
      <c r="E99" s="1"/>
      <c r="F99" s="1"/>
      <c r="G99" s="1"/>
      <c r="H99" s="3"/>
      <c r="I99" s="4"/>
      <c r="J99" s="1"/>
      <c r="K99" s="2"/>
      <c r="L99" s="1"/>
      <c r="M99" s="1"/>
      <c r="N99" s="1"/>
      <c r="O99" s="1"/>
      <c r="P99" s="1"/>
      <c r="Q99" s="1"/>
      <c r="R99" s="1"/>
      <c r="S99" s="1"/>
    </row>
    <row r="100" ht="16.5" customHeight="1">
      <c r="A100" s="1"/>
      <c r="B100" s="2"/>
      <c r="C100" s="1"/>
      <c r="D100" s="1"/>
      <c r="E100" s="1"/>
      <c r="F100" s="1"/>
      <c r="G100" s="1"/>
      <c r="H100" s="3"/>
      <c r="I100" s="4"/>
      <c r="J100" s="1"/>
      <c r="K100" s="2"/>
      <c r="L100" s="1"/>
      <c r="M100" s="1"/>
      <c r="N100" s="1"/>
      <c r="O100" s="1"/>
      <c r="P100" s="1"/>
      <c r="Q100" s="1"/>
      <c r="R100" s="1"/>
      <c r="S100" s="1"/>
    </row>
    <row r="101" ht="16.5" customHeight="1">
      <c r="A101" s="1"/>
      <c r="B101" s="2"/>
      <c r="C101" s="1"/>
      <c r="D101" s="1"/>
      <c r="E101" s="1"/>
      <c r="F101" s="1"/>
      <c r="G101" s="1"/>
      <c r="H101" s="3"/>
      <c r="I101" s="4"/>
      <c r="J101" s="1"/>
      <c r="K101" s="2"/>
      <c r="L101" s="1"/>
      <c r="M101" s="1"/>
      <c r="N101" s="1"/>
      <c r="O101" s="1"/>
      <c r="P101" s="1"/>
      <c r="Q101" s="1"/>
      <c r="R101" s="1"/>
      <c r="S101" s="1"/>
    </row>
    <row r="102" ht="16.5" customHeight="1">
      <c r="A102" s="1"/>
      <c r="B102" s="2"/>
      <c r="C102" s="1"/>
      <c r="D102" s="1"/>
      <c r="E102" s="1"/>
      <c r="F102" s="1"/>
      <c r="G102" s="1"/>
      <c r="H102" s="3"/>
      <c r="I102" s="4"/>
      <c r="J102" s="1"/>
      <c r="K102" s="2"/>
      <c r="L102" s="1"/>
      <c r="M102" s="1"/>
      <c r="N102" s="1"/>
      <c r="O102" s="1"/>
      <c r="P102" s="1"/>
      <c r="Q102" s="1"/>
      <c r="R102" s="1"/>
      <c r="S102" s="1"/>
    </row>
    <row r="103" ht="16.5" customHeight="1">
      <c r="A103" s="1"/>
      <c r="B103" s="2"/>
      <c r="C103" s="1"/>
      <c r="D103" s="1"/>
      <c r="E103" s="1"/>
      <c r="F103" s="1"/>
      <c r="G103" s="1"/>
      <c r="H103" s="3"/>
      <c r="I103" s="4"/>
      <c r="J103" s="1"/>
      <c r="K103" s="2"/>
      <c r="L103" s="1"/>
      <c r="M103" s="1"/>
      <c r="N103" s="1"/>
      <c r="O103" s="1"/>
      <c r="P103" s="1"/>
      <c r="Q103" s="1"/>
      <c r="R103" s="1"/>
      <c r="S103" s="1"/>
    </row>
    <row r="104" ht="16.5" customHeight="1">
      <c r="A104" s="1"/>
      <c r="B104" s="2"/>
      <c r="C104" s="1"/>
      <c r="D104" s="1"/>
      <c r="E104" s="1"/>
      <c r="F104" s="1"/>
      <c r="G104" s="1"/>
      <c r="H104" s="3"/>
      <c r="I104" s="4"/>
      <c r="J104" s="1"/>
      <c r="K104" s="2"/>
      <c r="L104" s="1"/>
      <c r="M104" s="1"/>
      <c r="N104" s="1"/>
      <c r="O104" s="1"/>
      <c r="P104" s="1"/>
      <c r="Q104" s="1"/>
      <c r="R104" s="1"/>
      <c r="S104" s="1"/>
    </row>
    <row r="105" ht="16.5" customHeight="1">
      <c r="A105" s="1"/>
      <c r="B105" s="2"/>
      <c r="C105" s="1"/>
      <c r="D105" s="1"/>
      <c r="E105" s="1"/>
      <c r="F105" s="1"/>
      <c r="G105" s="1"/>
      <c r="H105" s="3"/>
      <c r="I105" s="4"/>
      <c r="J105" s="1"/>
      <c r="K105" s="2"/>
      <c r="L105" s="1"/>
      <c r="M105" s="1"/>
      <c r="N105" s="1"/>
      <c r="O105" s="1"/>
      <c r="P105" s="1"/>
      <c r="Q105" s="1"/>
      <c r="R105" s="1"/>
      <c r="S105" s="1"/>
    </row>
    <row r="106" ht="16.5" customHeight="1">
      <c r="A106" s="1"/>
      <c r="B106" s="2"/>
      <c r="C106" s="1"/>
      <c r="D106" s="1"/>
      <c r="E106" s="1"/>
      <c r="F106" s="1"/>
      <c r="G106" s="1"/>
      <c r="H106" s="3"/>
      <c r="I106" s="4"/>
      <c r="J106" s="1"/>
      <c r="K106" s="2"/>
      <c r="L106" s="1"/>
      <c r="M106" s="1"/>
      <c r="N106" s="1"/>
      <c r="O106" s="1"/>
      <c r="P106" s="1"/>
      <c r="Q106" s="1"/>
      <c r="R106" s="1"/>
      <c r="S106" s="1"/>
    </row>
    <row r="107" ht="16.5" customHeight="1">
      <c r="A107" s="1"/>
      <c r="B107" s="2"/>
      <c r="C107" s="1"/>
      <c r="D107" s="1"/>
      <c r="E107" s="1"/>
      <c r="F107" s="1"/>
      <c r="G107" s="1"/>
      <c r="H107" s="3"/>
      <c r="I107" s="4"/>
      <c r="J107" s="1"/>
      <c r="K107" s="2"/>
      <c r="L107" s="1"/>
      <c r="M107" s="1"/>
      <c r="N107" s="1"/>
      <c r="O107" s="1"/>
      <c r="P107" s="1"/>
      <c r="Q107" s="1"/>
      <c r="R107" s="1"/>
      <c r="S107" s="1"/>
    </row>
    <row r="108" ht="16.5" customHeight="1">
      <c r="A108" s="1"/>
      <c r="B108" s="2"/>
      <c r="C108" s="1"/>
      <c r="D108" s="1"/>
      <c r="E108" s="1"/>
      <c r="F108" s="1"/>
      <c r="G108" s="1"/>
      <c r="H108" s="3"/>
      <c r="I108" s="4"/>
      <c r="J108" s="1"/>
      <c r="K108" s="2"/>
      <c r="L108" s="1"/>
      <c r="M108" s="1"/>
      <c r="N108" s="1"/>
      <c r="O108" s="1"/>
      <c r="P108" s="1"/>
      <c r="Q108" s="1"/>
      <c r="R108" s="1"/>
      <c r="S108" s="1"/>
    </row>
    <row r="109" ht="16.5" customHeight="1">
      <c r="A109" s="1"/>
      <c r="B109" s="2"/>
      <c r="C109" s="1"/>
      <c r="D109" s="1"/>
      <c r="E109" s="1"/>
      <c r="F109" s="1"/>
      <c r="G109" s="1"/>
      <c r="H109" s="3"/>
      <c r="I109" s="4"/>
      <c r="J109" s="1"/>
      <c r="K109" s="2"/>
      <c r="L109" s="1"/>
      <c r="M109" s="1"/>
      <c r="N109" s="1"/>
      <c r="O109" s="1"/>
      <c r="P109" s="1"/>
      <c r="Q109" s="1"/>
      <c r="R109" s="1"/>
      <c r="S109" s="1"/>
    </row>
    <row r="110" ht="16.5" customHeight="1">
      <c r="A110" s="1"/>
      <c r="B110" s="2"/>
      <c r="C110" s="1"/>
      <c r="D110" s="1"/>
      <c r="E110" s="1"/>
      <c r="F110" s="1"/>
      <c r="G110" s="1"/>
      <c r="H110" s="3"/>
      <c r="I110" s="4"/>
      <c r="J110" s="1"/>
      <c r="K110" s="2"/>
      <c r="L110" s="1"/>
      <c r="M110" s="1"/>
      <c r="N110" s="1"/>
      <c r="O110" s="1"/>
      <c r="P110" s="1"/>
      <c r="Q110" s="1"/>
      <c r="R110" s="1"/>
      <c r="S110" s="1"/>
    </row>
    <row r="111" ht="16.5" customHeight="1">
      <c r="A111" s="1"/>
      <c r="B111" s="2"/>
      <c r="C111" s="1"/>
      <c r="D111" s="1"/>
      <c r="E111" s="1"/>
      <c r="F111" s="1"/>
      <c r="G111" s="1"/>
      <c r="H111" s="3"/>
      <c r="I111" s="4"/>
      <c r="J111" s="1"/>
      <c r="K111" s="2"/>
      <c r="L111" s="1"/>
      <c r="M111" s="1"/>
      <c r="N111" s="1"/>
      <c r="O111" s="1"/>
      <c r="P111" s="1"/>
      <c r="Q111" s="1"/>
      <c r="R111" s="1"/>
      <c r="S111" s="1"/>
    </row>
    <row r="112" ht="16.5" customHeight="1">
      <c r="A112" s="1"/>
      <c r="B112" s="2"/>
      <c r="C112" s="1"/>
      <c r="D112" s="1"/>
      <c r="E112" s="1"/>
      <c r="F112" s="1"/>
      <c r="G112" s="1"/>
      <c r="H112" s="3"/>
      <c r="I112" s="4"/>
      <c r="J112" s="1"/>
      <c r="K112" s="2"/>
      <c r="L112" s="1"/>
      <c r="M112" s="1"/>
      <c r="N112" s="1"/>
      <c r="O112" s="1"/>
      <c r="P112" s="1"/>
      <c r="Q112" s="1"/>
      <c r="R112" s="1"/>
      <c r="S112" s="1"/>
    </row>
    <row r="113" ht="16.5" customHeight="1">
      <c r="A113" s="1"/>
      <c r="B113" s="2"/>
      <c r="C113" s="1"/>
      <c r="D113" s="1"/>
      <c r="E113" s="1"/>
      <c r="F113" s="1"/>
      <c r="G113" s="1"/>
      <c r="H113" s="3"/>
      <c r="I113" s="4"/>
      <c r="J113" s="1"/>
      <c r="K113" s="2"/>
      <c r="L113" s="1"/>
      <c r="M113" s="1"/>
      <c r="N113" s="1"/>
      <c r="O113" s="1"/>
      <c r="P113" s="1"/>
      <c r="Q113" s="1"/>
      <c r="R113" s="1"/>
      <c r="S113" s="1"/>
    </row>
    <row r="114" ht="16.5" customHeight="1">
      <c r="A114" s="1"/>
      <c r="B114" s="2"/>
      <c r="C114" s="1"/>
      <c r="D114" s="1"/>
      <c r="E114" s="1"/>
      <c r="F114" s="1"/>
      <c r="G114" s="1"/>
      <c r="H114" s="3"/>
      <c r="I114" s="4"/>
      <c r="J114" s="1"/>
      <c r="K114" s="2"/>
      <c r="L114" s="1"/>
      <c r="M114" s="1"/>
      <c r="N114" s="1"/>
      <c r="O114" s="1"/>
      <c r="P114" s="1"/>
      <c r="Q114" s="1"/>
      <c r="R114" s="1"/>
      <c r="S114" s="1"/>
    </row>
    <row r="115" ht="16.5" customHeight="1">
      <c r="A115" s="1"/>
      <c r="B115" s="2"/>
      <c r="C115" s="1"/>
      <c r="D115" s="1"/>
      <c r="E115" s="1"/>
      <c r="F115" s="1"/>
      <c r="G115" s="1"/>
      <c r="H115" s="3"/>
      <c r="I115" s="4"/>
      <c r="J115" s="1"/>
      <c r="K115" s="2"/>
      <c r="L115" s="1"/>
      <c r="M115" s="1"/>
      <c r="N115" s="1"/>
      <c r="O115" s="1"/>
      <c r="P115" s="1"/>
      <c r="Q115" s="1"/>
      <c r="R115" s="1"/>
      <c r="S115" s="1"/>
    </row>
    <row r="116" ht="16.5" customHeight="1">
      <c r="A116" s="1"/>
      <c r="B116" s="2"/>
      <c r="C116" s="1"/>
      <c r="D116" s="1"/>
      <c r="E116" s="1"/>
      <c r="F116" s="1"/>
      <c r="G116" s="1"/>
      <c r="H116" s="3"/>
      <c r="I116" s="4"/>
      <c r="J116" s="1"/>
      <c r="K116" s="2"/>
      <c r="L116" s="1"/>
      <c r="M116" s="1"/>
      <c r="N116" s="1"/>
      <c r="O116" s="1"/>
      <c r="P116" s="1"/>
      <c r="Q116" s="1"/>
      <c r="R116" s="1"/>
      <c r="S116" s="1"/>
    </row>
    <row r="117" ht="16.5" customHeight="1">
      <c r="A117" s="1"/>
      <c r="B117" s="2"/>
      <c r="C117" s="1"/>
      <c r="D117" s="1"/>
      <c r="E117" s="1"/>
      <c r="F117" s="1"/>
      <c r="G117" s="1"/>
      <c r="H117" s="3"/>
      <c r="I117" s="4"/>
      <c r="J117" s="1"/>
      <c r="K117" s="2"/>
      <c r="L117" s="1"/>
      <c r="M117" s="1"/>
      <c r="N117" s="1"/>
      <c r="O117" s="1"/>
      <c r="P117" s="1"/>
      <c r="Q117" s="1"/>
      <c r="R117" s="1"/>
      <c r="S117" s="1"/>
    </row>
    <row r="118" ht="16.5" customHeight="1">
      <c r="A118" s="1"/>
      <c r="B118" s="2"/>
      <c r="C118" s="1"/>
      <c r="D118" s="1"/>
      <c r="E118" s="1"/>
      <c r="F118" s="1"/>
      <c r="G118" s="1"/>
      <c r="H118" s="3"/>
      <c r="I118" s="4"/>
      <c r="J118" s="1"/>
      <c r="K118" s="2"/>
      <c r="L118" s="1"/>
      <c r="M118" s="1"/>
      <c r="N118" s="1"/>
      <c r="O118" s="1"/>
      <c r="P118" s="1"/>
      <c r="Q118" s="1"/>
      <c r="R118" s="1"/>
      <c r="S118" s="1"/>
    </row>
    <row r="119" ht="16.5" customHeight="1">
      <c r="A119" s="1"/>
      <c r="B119" s="2"/>
      <c r="C119" s="1"/>
      <c r="D119" s="1"/>
      <c r="E119" s="1"/>
      <c r="F119" s="1"/>
      <c r="G119" s="1"/>
      <c r="H119" s="3"/>
      <c r="I119" s="4"/>
      <c r="J119" s="1"/>
      <c r="K119" s="2"/>
      <c r="L119" s="1"/>
      <c r="M119" s="1"/>
      <c r="N119" s="1"/>
      <c r="O119" s="1"/>
      <c r="P119" s="1"/>
      <c r="Q119" s="1"/>
      <c r="R119" s="1"/>
      <c r="S119" s="1"/>
    </row>
    <row r="120" ht="16.5" customHeight="1">
      <c r="A120" s="1"/>
      <c r="B120" s="2"/>
      <c r="C120" s="1"/>
      <c r="D120" s="1"/>
      <c r="E120" s="1"/>
      <c r="F120" s="1"/>
      <c r="G120" s="1"/>
      <c r="H120" s="3"/>
      <c r="I120" s="4"/>
      <c r="J120" s="1"/>
      <c r="K120" s="2"/>
      <c r="L120" s="1"/>
      <c r="M120" s="1"/>
      <c r="N120" s="1"/>
      <c r="O120" s="1"/>
      <c r="P120" s="1"/>
      <c r="Q120" s="1"/>
      <c r="R120" s="1"/>
      <c r="S120" s="1"/>
    </row>
    <row r="121" ht="16.5" customHeight="1">
      <c r="A121" s="1"/>
      <c r="B121" s="2"/>
      <c r="C121" s="1"/>
      <c r="D121" s="1"/>
      <c r="E121" s="1"/>
      <c r="F121" s="1"/>
      <c r="G121" s="1"/>
      <c r="H121" s="3"/>
      <c r="I121" s="4"/>
      <c r="J121" s="1"/>
      <c r="K121" s="2"/>
      <c r="L121" s="1"/>
      <c r="M121" s="1"/>
      <c r="N121" s="1"/>
      <c r="O121" s="1"/>
      <c r="P121" s="1"/>
      <c r="Q121" s="1"/>
      <c r="R121" s="1"/>
      <c r="S121" s="1"/>
    </row>
    <row r="122" ht="16.5" customHeight="1">
      <c r="A122" s="1"/>
      <c r="B122" s="2"/>
      <c r="C122" s="1"/>
      <c r="D122" s="1"/>
      <c r="E122" s="1"/>
      <c r="F122" s="1"/>
      <c r="G122" s="1"/>
      <c r="H122" s="3"/>
      <c r="I122" s="4"/>
      <c r="J122" s="1"/>
      <c r="K122" s="2"/>
      <c r="L122" s="1"/>
      <c r="M122" s="1"/>
      <c r="N122" s="1"/>
      <c r="O122" s="1"/>
      <c r="P122" s="1"/>
      <c r="Q122" s="1"/>
      <c r="R122" s="1"/>
      <c r="S122" s="1"/>
    </row>
    <row r="123" ht="16.5" customHeight="1">
      <c r="A123" s="1"/>
      <c r="B123" s="2"/>
      <c r="C123" s="1"/>
      <c r="D123" s="1"/>
      <c r="E123" s="1"/>
      <c r="F123" s="1"/>
      <c r="G123" s="1"/>
      <c r="H123" s="3"/>
      <c r="I123" s="4"/>
      <c r="J123" s="1"/>
      <c r="K123" s="2"/>
      <c r="L123" s="1"/>
      <c r="M123" s="1"/>
      <c r="N123" s="1"/>
      <c r="O123" s="1"/>
      <c r="P123" s="1"/>
      <c r="Q123" s="1"/>
      <c r="R123" s="1"/>
      <c r="S123" s="1"/>
    </row>
    <row r="124" ht="16.5" customHeight="1">
      <c r="A124" s="1"/>
      <c r="B124" s="2"/>
      <c r="C124" s="1"/>
      <c r="D124" s="1"/>
      <c r="E124" s="1"/>
      <c r="F124" s="1"/>
      <c r="G124" s="1"/>
      <c r="H124" s="3"/>
      <c r="I124" s="4"/>
      <c r="J124" s="1"/>
      <c r="K124" s="2"/>
      <c r="L124" s="1"/>
      <c r="M124" s="1"/>
      <c r="N124" s="1"/>
      <c r="O124" s="1"/>
      <c r="P124" s="1"/>
      <c r="Q124" s="1"/>
      <c r="R124" s="1"/>
      <c r="S124" s="1"/>
    </row>
    <row r="125" ht="16.5" customHeight="1">
      <c r="A125" s="1"/>
      <c r="B125" s="2"/>
      <c r="C125" s="1"/>
      <c r="D125" s="1"/>
      <c r="E125" s="1"/>
      <c r="F125" s="1"/>
      <c r="G125" s="1"/>
      <c r="H125" s="3"/>
      <c r="I125" s="4"/>
      <c r="J125" s="1"/>
      <c r="K125" s="2"/>
      <c r="L125" s="1"/>
      <c r="M125" s="1"/>
      <c r="N125" s="1"/>
      <c r="O125" s="1"/>
      <c r="P125" s="1"/>
      <c r="Q125" s="1"/>
      <c r="R125" s="1"/>
      <c r="S125" s="1"/>
    </row>
    <row r="126" ht="16.5" customHeight="1">
      <c r="A126" s="1"/>
      <c r="B126" s="2"/>
      <c r="C126" s="1"/>
      <c r="D126" s="1"/>
      <c r="E126" s="1"/>
      <c r="F126" s="1"/>
      <c r="G126" s="1"/>
      <c r="H126" s="3"/>
      <c r="I126" s="4"/>
      <c r="J126" s="1"/>
      <c r="K126" s="2"/>
      <c r="L126" s="1"/>
      <c r="M126" s="1"/>
      <c r="N126" s="1"/>
      <c r="O126" s="1"/>
      <c r="P126" s="1"/>
      <c r="Q126" s="1"/>
      <c r="R126" s="1"/>
      <c r="S126" s="1"/>
    </row>
    <row r="127" ht="16.5" customHeight="1">
      <c r="A127" s="1"/>
      <c r="B127" s="2"/>
      <c r="C127" s="1"/>
      <c r="D127" s="1"/>
      <c r="E127" s="1"/>
      <c r="F127" s="1"/>
      <c r="G127" s="1"/>
      <c r="H127" s="3"/>
      <c r="I127" s="4"/>
      <c r="J127" s="1"/>
      <c r="K127" s="2"/>
      <c r="L127" s="1"/>
      <c r="M127" s="1"/>
      <c r="N127" s="1"/>
      <c r="O127" s="1"/>
      <c r="P127" s="1"/>
      <c r="Q127" s="1"/>
      <c r="R127" s="1"/>
      <c r="S127" s="1"/>
    </row>
    <row r="128" ht="16.5" customHeight="1">
      <c r="A128" s="1"/>
      <c r="B128" s="2"/>
      <c r="C128" s="1"/>
      <c r="D128" s="1"/>
      <c r="E128" s="1"/>
      <c r="F128" s="1"/>
      <c r="G128" s="1"/>
      <c r="H128" s="3"/>
      <c r="I128" s="4"/>
      <c r="J128" s="1"/>
      <c r="K128" s="2"/>
      <c r="L128" s="1"/>
      <c r="M128" s="1"/>
      <c r="N128" s="1"/>
      <c r="O128" s="1"/>
      <c r="P128" s="1"/>
      <c r="Q128" s="1"/>
      <c r="R128" s="1"/>
      <c r="S128" s="1"/>
    </row>
    <row r="129" ht="16.5" customHeight="1">
      <c r="A129" s="1"/>
      <c r="B129" s="2"/>
      <c r="C129" s="1"/>
      <c r="D129" s="1"/>
      <c r="E129" s="1"/>
      <c r="F129" s="1"/>
      <c r="G129" s="1"/>
      <c r="H129" s="3"/>
      <c r="I129" s="4"/>
      <c r="J129" s="1"/>
      <c r="K129" s="2"/>
      <c r="L129" s="1"/>
      <c r="M129" s="1"/>
      <c r="N129" s="1"/>
      <c r="O129" s="1"/>
      <c r="P129" s="1"/>
      <c r="Q129" s="1"/>
      <c r="R129" s="1"/>
      <c r="S129" s="1"/>
    </row>
    <row r="130" ht="16.5" customHeight="1">
      <c r="A130" s="1"/>
      <c r="B130" s="2"/>
      <c r="C130" s="1"/>
      <c r="D130" s="1"/>
      <c r="E130" s="1"/>
      <c r="F130" s="1"/>
      <c r="G130" s="1"/>
      <c r="H130" s="3"/>
      <c r="I130" s="4"/>
      <c r="J130" s="1"/>
      <c r="K130" s="2"/>
      <c r="L130" s="1"/>
      <c r="M130" s="1"/>
      <c r="N130" s="1"/>
      <c r="O130" s="1"/>
      <c r="P130" s="1"/>
      <c r="Q130" s="1"/>
      <c r="R130" s="1"/>
      <c r="S130" s="1"/>
    </row>
    <row r="131" ht="16.5" customHeight="1">
      <c r="A131" s="1"/>
      <c r="B131" s="2"/>
      <c r="C131" s="1"/>
      <c r="D131" s="1"/>
      <c r="E131" s="1"/>
      <c r="F131" s="1"/>
      <c r="G131" s="1"/>
      <c r="H131" s="3"/>
      <c r="I131" s="4"/>
      <c r="J131" s="1"/>
      <c r="K131" s="2"/>
      <c r="L131" s="1"/>
      <c r="M131" s="1"/>
      <c r="N131" s="1"/>
      <c r="O131" s="1"/>
      <c r="P131" s="1"/>
      <c r="Q131" s="1"/>
      <c r="R131" s="1"/>
      <c r="S131" s="1"/>
    </row>
    <row r="132" ht="16.5" customHeight="1">
      <c r="A132" s="1"/>
      <c r="B132" s="2"/>
      <c r="C132" s="1"/>
      <c r="D132" s="1"/>
      <c r="E132" s="1"/>
      <c r="F132" s="1"/>
      <c r="G132" s="1"/>
      <c r="H132" s="3"/>
      <c r="I132" s="4"/>
      <c r="J132" s="1"/>
      <c r="K132" s="2"/>
      <c r="L132" s="1"/>
      <c r="M132" s="1"/>
      <c r="N132" s="1"/>
      <c r="O132" s="1"/>
      <c r="P132" s="1"/>
      <c r="Q132" s="1"/>
      <c r="R132" s="1"/>
      <c r="S132" s="1"/>
    </row>
    <row r="133" ht="16.5" customHeight="1">
      <c r="A133" s="1"/>
      <c r="B133" s="2"/>
      <c r="C133" s="1"/>
      <c r="D133" s="1"/>
      <c r="E133" s="1"/>
      <c r="F133" s="1"/>
      <c r="G133" s="1"/>
      <c r="H133" s="3"/>
      <c r="I133" s="4"/>
      <c r="J133" s="1"/>
      <c r="K133" s="2"/>
      <c r="L133" s="1"/>
      <c r="M133" s="1"/>
      <c r="N133" s="1"/>
      <c r="O133" s="1"/>
      <c r="P133" s="1"/>
      <c r="Q133" s="1"/>
      <c r="R133" s="1"/>
      <c r="S133" s="1"/>
    </row>
    <row r="134" ht="16.5" customHeight="1">
      <c r="A134" s="1"/>
      <c r="B134" s="2"/>
      <c r="C134" s="1"/>
      <c r="D134" s="1"/>
      <c r="E134" s="1"/>
      <c r="F134" s="1"/>
      <c r="G134" s="1"/>
      <c r="H134" s="3"/>
      <c r="I134" s="4"/>
      <c r="J134" s="1"/>
      <c r="K134" s="2"/>
      <c r="L134" s="1"/>
      <c r="M134" s="1"/>
      <c r="N134" s="1"/>
      <c r="O134" s="1"/>
      <c r="P134" s="1"/>
      <c r="Q134" s="1"/>
      <c r="R134" s="1"/>
      <c r="S134" s="1"/>
    </row>
    <row r="135" ht="16.5" customHeight="1">
      <c r="A135" s="1"/>
      <c r="B135" s="2"/>
      <c r="C135" s="1"/>
      <c r="D135" s="1"/>
      <c r="E135" s="1"/>
      <c r="F135" s="1"/>
      <c r="G135" s="1"/>
      <c r="H135" s="3"/>
      <c r="I135" s="4"/>
      <c r="J135" s="1"/>
      <c r="K135" s="2"/>
      <c r="L135" s="1"/>
      <c r="M135" s="1"/>
      <c r="N135" s="1"/>
      <c r="O135" s="1"/>
      <c r="P135" s="1"/>
      <c r="Q135" s="1"/>
      <c r="R135" s="1"/>
      <c r="S135" s="1"/>
    </row>
    <row r="136" ht="16.5" customHeight="1">
      <c r="A136" s="1"/>
      <c r="B136" s="2"/>
      <c r="C136" s="1"/>
      <c r="D136" s="1"/>
      <c r="E136" s="1"/>
      <c r="F136" s="1"/>
      <c r="G136" s="1"/>
      <c r="H136" s="3"/>
      <c r="I136" s="4"/>
      <c r="J136" s="1"/>
      <c r="K136" s="2"/>
      <c r="L136" s="1"/>
      <c r="M136" s="1"/>
      <c r="N136" s="1"/>
      <c r="O136" s="1"/>
      <c r="P136" s="1"/>
      <c r="Q136" s="1"/>
      <c r="R136" s="1"/>
      <c r="S136" s="1"/>
    </row>
    <row r="137" ht="16.5" customHeight="1">
      <c r="A137" s="1"/>
      <c r="B137" s="2"/>
      <c r="C137" s="1"/>
      <c r="D137" s="1"/>
      <c r="E137" s="1"/>
      <c r="F137" s="1"/>
      <c r="G137" s="1"/>
      <c r="H137" s="3"/>
      <c r="I137" s="4"/>
      <c r="J137" s="1"/>
      <c r="K137" s="2"/>
      <c r="L137" s="1"/>
      <c r="M137" s="1"/>
      <c r="N137" s="1"/>
      <c r="O137" s="1"/>
      <c r="P137" s="1"/>
      <c r="Q137" s="1"/>
      <c r="R137" s="1"/>
      <c r="S137" s="1"/>
    </row>
    <row r="138" ht="16.5" customHeight="1">
      <c r="A138" s="1"/>
      <c r="B138" s="2"/>
      <c r="C138" s="1"/>
      <c r="D138" s="1"/>
      <c r="E138" s="1"/>
      <c r="F138" s="1"/>
      <c r="G138" s="1"/>
      <c r="H138" s="3"/>
      <c r="I138" s="4"/>
      <c r="J138" s="1"/>
      <c r="K138" s="2"/>
      <c r="L138" s="1"/>
      <c r="M138" s="1"/>
      <c r="N138" s="1"/>
      <c r="O138" s="1"/>
      <c r="P138" s="1"/>
      <c r="Q138" s="1"/>
      <c r="R138" s="1"/>
      <c r="S138" s="1"/>
    </row>
    <row r="139" ht="16.5" customHeight="1">
      <c r="A139" s="1"/>
      <c r="B139" s="2"/>
      <c r="C139" s="1"/>
      <c r="D139" s="1"/>
      <c r="E139" s="1"/>
      <c r="F139" s="1"/>
      <c r="G139" s="1"/>
      <c r="H139" s="3"/>
      <c r="I139" s="4"/>
      <c r="J139" s="1"/>
      <c r="K139" s="2"/>
      <c r="L139" s="1"/>
      <c r="M139" s="1"/>
      <c r="N139" s="1"/>
      <c r="O139" s="1"/>
      <c r="P139" s="1"/>
      <c r="Q139" s="1"/>
      <c r="R139" s="1"/>
      <c r="S139" s="1"/>
    </row>
    <row r="140" ht="16.5" customHeight="1">
      <c r="A140" s="1"/>
      <c r="B140" s="2"/>
      <c r="C140" s="1"/>
      <c r="D140" s="1"/>
      <c r="E140" s="1"/>
      <c r="F140" s="1"/>
      <c r="G140" s="1"/>
      <c r="H140" s="3"/>
      <c r="I140" s="4"/>
      <c r="J140" s="1"/>
      <c r="K140" s="2"/>
      <c r="L140" s="1"/>
      <c r="M140" s="1"/>
      <c r="N140" s="1"/>
      <c r="O140" s="1"/>
      <c r="P140" s="1"/>
      <c r="Q140" s="1"/>
      <c r="R140" s="1"/>
      <c r="S140" s="1"/>
    </row>
    <row r="141" ht="16.5" customHeight="1">
      <c r="A141" s="1"/>
      <c r="B141" s="2"/>
      <c r="C141" s="1"/>
      <c r="D141" s="1"/>
      <c r="E141" s="1"/>
      <c r="F141" s="1"/>
      <c r="G141" s="1"/>
      <c r="H141" s="3"/>
      <c r="I141" s="4"/>
      <c r="J141" s="1"/>
      <c r="K141" s="2"/>
      <c r="L141" s="1"/>
      <c r="M141" s="1"/>
      <c r="N141" s="1"/>
      <c r="O141" s="1"/>
      <c r="P141" s="1"/>
      <c r="Q141" s="1"/>
      <c r="R141" s="1"/>
      <c r="S141" s="1"/>
    </row>
    <row r="142" ht="16.5" customHeight="1">
      <c r="A142" s="1"/>
      <c r="B142" s="2"/>
      <c r="C142" s="1"/>
      <c r="D142" s="1"/>
      <c r="E142" s="1"/>
      <c r="F142" s="1"/>
      <c r="G142" s="1"/>
      <c r="H142" s="3"/>
      <c r="I142" s="4"/>
      <c r="J142" s="1"/>
      <c r="K142" s="2"/>
      <c r="L142" s="1"/>
      <c r="M142" s="1"/>
      <c r="N142" s="1"/>
      <c r="O142" s="1"/>
      <c r="P142" s="1"/>
      <c r="Q142" s="1"/>
      <c r="R142" s="1"/>
      <c r="S142" s="1"/>
    </row>
    <row r="143" ht="16.5" customHeight="1">
      <c r="A143" s="1"/>
      <c r="B143" s="2"/>
      <c r="C143" s="1"/>
      <c r="D143" s="1"/>
      <c r="E143" s="1"/>
      <c r="F143" s="1"/>
      <c r="G143" s="1"/>
      <c r="H143" s="3"/>
      <c r="I143" s="4"/>
      <c r="J143" s="1"/>
      <c r="K143" s="2"/>
      <c r="L143" s="1"/>
      <c r="M143" s="1"/>
      <c r="N143" s="1"/>
      <c r="O143" s="1"/>
      <c r="P143" s="1"/>
      <c r="Q143" s="1"/>
      <c r="R143" s="1"/>
      <c r="S143" s="1"/>
    </row>
    <row r="144" ht="16.5" customHeight="1">
      <c r="A144" s="1"/>
      <c r="B144" s="2"/>
      <c r="C144" s="1"/>
      <c r="D144" s="1"/>
      <c r="E144" s="1"/>
      <c r="F144" s="1"/>
      <c r="G144" s="1"/>
      <c r="H144" s="3"/>
      <c r="I144" s="4"/>
      <c r="J144" s="1"/>
      <c r="K144" s="2"/>
      <c r="L144" s="1"/>
      <c r="M144" s="1"/>
      <c r="N144" s="1"/>
      <c r="O144" s="1"/>
      <c r="P144" s="1"/>
      <c r="Q144" s="1"/>
      <c r="R144" s="1"/>
      <c r="S144" s="1"/>
    </row>
    <row r="145" ht="16.5" customHeight="1">
      <c r="A145" s="1"/>
      <c r="B145" s="2"/>
      <c r="C145" s="1"/>
      <c r="D145" s="1"/>
      <c r="E145" s="1"/>
      <c r="F145" s="1"/>
      <c r="G145" s="1"/>
      <c r="H145" s="3"/>
      <c r="I145" s="4"/>
      <c r="J145" s="1"/>
      <c r="K145" s="2"/>
      <c r="L145" s="1"/>
      <c r="M145" s="1"/>
      <c r="N145" s="1"/>
      <c r="O145" s="1"/>
      <c r="P145" s="1"/>
      <c r="Q145" s="1"/>
      <c r="R145" s="1"/>
      <c r="S145" s="1"/>
    </row>
    <row r="146" ht="16.5" customHeight="1">
      <c r="A146" s="1"/>
      <c r="B146" s="2"/>
      <c r="C146" s="1"/>
      <c r="D146" s="1"/>
      <c r="E146" s="1"/>
      <c r="F146" s="1"/>
      <c r="G146" s="1"/>
      <c r="H146" s="3"/>
      <c r="I146" s="4"/>
      <c r="J146" s="1"/>
      <c r="K146" s="2"/>
      <c r="L146" s="1"/>
      <c r="M146" s="1"/>
      <c r="N146" s="1"/>
      <c r="O146" s="1"/>
      <c r="P146" s="1"/>
      <c r="Q146" s="1"/>
      <c r="R146" s="1"/>
      <c r="S146" s="1"/>
    </row>
    <row r="147" ht="16.5" customHeight="1">
      <c r="A147" s="1"/>
      <c r="B147" s="2"/>
      <c r="C147" s="1"/>
      <c r="D147" s="1"/>
      <c r="E147" s="1"/>
      <c r="F147" s="1"/>
      <c r="G147" s="1"/>
      <c r="H147" s="3"/>
      <c r="I147" s="4"/>
      <c r="J147" s="1"/>
      <c r="K147" s="2"/>
      <c r="L147" s="1"/>
      <c r="M147" s="1"/>
      <c r="N147" s="1"/>
      <c r="O147" s="1"/>
      <c r="P147" s="1"/>
      <c r="Q147" s="1"/>
      <c r="R147" s="1"/>
      <c r="S147" s="1"/>
    </row>
    <row r="148" ht="16.5" customHeight="1">
      <c r="A148" s="1"/>
      <c r="B148" s="2"/>
      <c r="C148" s="1"/>
      <c r="D148" s="1"/>
      <c r="E148" s="1"/>
      <c r="F148" s="1"/>
      <c r="G148" s="1"/>
      <c r="H148" s="3"/>
      <c r="I148" s="4"/>
      <c r="J148" s="1"/>
      <c r="K148" s="2"/>
      <c r="L148" s="1"/>
      <c r="M148" s="1"/>
      <c r="N148" s="1"/>
      <c r="O148" s="1"/>
      <c r="P148" s="1"/>
      <c r="Q148" s="1"/>
      <c r="R148" s="1"/>
      <c r="S148" s="1"/>
    </row>
    <row r="149" ht="16.5" customHeight="1">
      <c r="A149" s="1"/>
      <c r="B149" s="2"/>
      <c r="C149" s="1"/>
      <c r="D149" s="1"/>
      <c r="E149" s="1"/>
      <c r="F149" s="1"/>
      <c r="G149" s="1"/>
      <c r="H149" s="3"/>
      <c r="I149" s="4"/>
      <c r="J149" s="1"/>
      <c r="K149" s="2"/>
      <c r="L149" s="1"/>
      <c r="M149" s="1"/>
      <c r="N149" s="1"/>
      <c r="O149" s="1"/>
      <c r="P149" s="1"/>
      <c r="Q149" s="1"/>
      <c r="R149" s="1"/>
      <c r="S149" s="1"/>
    </row>
    <row r="150" ht="16.5" customHeight="1">
      <c r="A150" s="1"/>
      <c r="B150" s="2"/>
      <c r="C150" s="1"/>
      <c r="D150" s="1"/>
      <c r="E150" s="1"/>
      <c r="F150" s="1"/>
      <c r="G150" s="1"/>
      <c r="H150" s="3"/>
      <c r="I150" s="4"/>
      <c r="J150" s="1"/>
      <c r="K150" s="2"/>
      <c r="L150" s="1"/>
      <c r="M150" s="1"/>
      <c r="N150" s="1"/>
      <c r="O150" s="1"/>
      <c r="P150" s="1"/>
      <c r="Q150" s="1"/>
      <c r="R150" s="1"/>
      <c r="S150" s="1"/>
    </row>
    <row r="151" ht="16.5" customHeight="1">
      <c r="A151" s="1"/>
      <c r="B151" s="2"/>
      <c r="C151" s="1"/>
      <c r="D151" s="1"/>
      <c r="E151" s="1"/>
      <c r="F151" s="1"/>
      <c r="G151" s="1"/>
      <c r="H151" s="3"/>
      <c r="I151" s="4"/>
      <c r="J151" s="1"/>
      <c r="K151" s="2"/>
      <c r="L151" s="1"/>
      <c r="M151" s="1"/>
      <c r="N151" s="1"/>
      <c r="O151" s="1"/>
      <c r="P151" s="1"/>
      <c r="Q151" s="1"/>
      <c r="R151" s="1"/>
      <c r="S151" s="1"/>
    </row>
    <row r="152" ht="16.5" customHeight="1">
      <c r="A152" s="1"/>
      <c r="B152" s="2"/>
      <c r="C152" s="1"/>
      <c r="D152" s="1"/>
      <c r="E152" s="1"/>
      <c r="F152" s="1"/>
      <c r="G152" s="1"/>
      <c r="H152" s="3"/>
      <c r="I152" s="4"/>
      <c r="J152" s="1"/>
      <c r="K152" s="2"/>
      <c r="L152" s="1"/>
      <c r="M152" s="1"/>
      <c r="N152" s="1"/>
      <c r="O152" s="1"/>
      <c r="P152" s="1"/>
      <c r="Q152" s="1"/>
      <c r="R152" s="1"/>
      <c r="S152" s="1"/>
    </row>
    <row r="153" ht="16.5" customHeight="1">
      <c r="A153" s="1"/>
      <c r="B153" s="2"/>
      <c r="C153" s="1"/>
      <c r="D153" s="1"/>
      <c r="E153" s="1"/>
      <c r="F153" s="1"/>
      <c r="G153" s="1"/>
      <c r="H153" s="3"/>
      <c r="I153" s="4"/>
      <c r="J153" s="1"/>
      <c r="K153" s="2"/>
      <c r="L153" s="1"/>
      <c r="M153" s="1"/>
      <c r="N153" s="1"/>
      <c r="O153" s="1"/>
      <c r="P153" s="1"/>
      <c r="Q153" s="1"/>
      <c r="R153" s="1"/>
      <c r="S153" s="1"/>
    </row>
    <row r="154" ht="16.5" customHeight="1">
      <c r="A154" s="1"/>
      <c r="B154" s="2"/>
      <c r="C154" s="1"/>
      <c r="D154" s="1"/>
      <c r="E154" s="1"/>
      <c r="F154" s="1"/>
      <c r="G154" s="1"/>
      <c r="H154" s="3"/>
      <c r="I154" s="4"/>
      <c r="J154" s="1"/>
      <c r="K154" s="2"/>
      <c r="L154" s="1"/>
      <c r="M154" s="1"/>
      <c r="N154" s="1"/>
      <c r="O154" s="1"/>
      <c r="P154" s="1"/>
      <c r="Q154" s="1"/>
      <c r="R154" s="1"/>
      <c r="S154" s="1"/>
    </row>
    <row r="155" ht="16.5" customHeight="1">
      <c r="A155" s="1"/>
      <c r="B155" s="2"/>
      <c r="C155" s="1"/>
      <c r="D155" s="1"/>
      <c r="E155" s="1"/>
      <c r="F155" s="1"/>
      <c r="G155" s="1"/>
      <c r="H155" s="3"/>
      <c r="I155" s="4"/>
      <c r="J155" s="1"/>
      <c r="K155" s="2"/>
      <c r="L155" s="1"/>
      <c r="M155" s="1"/>
      <c r="N155" s="1"/>
      <c r="O155" s="1"/>
      <c r="P155" s="1"/>
      <c r="Q155" s="1"/>
      <c r="R155" s="1"/>
      <c r="S155" s="1"/>
    </row>
    <row r="156" ht="16.5" customHeight="1">
      <c r="A156" s="1"/>
      <c r="B156" s="2"/>
      <c r="C156" s="1"/>
      <c r="D156" s="1"/>
      <c r="E156" s="1"/>
      <c r="F156" s="1"/>
      <c r="G156" s="1"/>
      <c r="H156" s="3"/>
      <c r="I156" s="4"/>
      <c r="J156" s="1"/>
      <c r="K156" s="2"/>
      <c r="L156" s="1"/>
      <c r="M156" s="1"/>
      <c r="N156" s="1"/>
      <c r="O156" s="1"/>
      <c r="P156" s="1"/>
      <c r="Q156" s="1"/>
      <c r="R156" s="1"/>
      <c r="S156" s="1"/>
    </row>
    <row r="157" ht="16.5" customHeight="1">
      <c r="A157" s="1"/>
      <c r="B157" s="2"/>
      <c r="C157" s="1"/>
      <c r="D157" s="1"/>
      <c r="E157" s="1"/>
      <c r="F157" s="1"/>
      <c r="G157" s="1"/>
      <c r="H157" s="3"/>
      <c r="I157" s="4"/>
      <c r="J157" s="1"/>
      <c r="K157" s="2"/>
      <c r="L157" s="1"/>
      <c r="M157" s="1"/>
      <c r="N157" s="1"/>
      <c r="O157" s="1"/>
      <c r="P157" s="1"/>
      <c r="Q157" s="1"/>
      <c r="R157" s="1"/>
      <c r="S157" s="1"/>
    </row>
    <row r="158" ht="16.5" customHeight="1">
      <c r="A158" s="1"/>
      <c r="B158" s="2"/>
      <c r="C158" s="1"/>
      <c r="D158" s="1"/>
      <c r="E158" s="1"/>
      <c r="F158" s="1"/>
      <c r="G158" s="1"/>
      <c r="H158" s="3"/>
      <c r="I158" s="4"/>
      <c r="J158" s="1"/>
      <c r="K158" s="2"/>
      <c r="L158" s="1"/>
      <c r="M158" s="1"/>
      <c r="N158" s="1"/>
      <c r="O158" s="1"/>
      <c r="P158" s="1"/>
      <c r="Q158" s="1"/>
      <c r="R158" s="1"/>
      <c r="S158" s="1"/>
    </row>
    <row r="159" ht="16.5" customHeight="1">
      <c r="A159" s="1"/>
      <c r="B159" s="2"/>
      <c r="C159" s="1"/>
      <c r="D159" s="1"/>
      <c r="E159" s="1"/>
      <c r="F159" s="1"/>
      <c r="G159" s="1"/>
      <c r="H159" s="3"/>
      <c r="I159" s="4"/>
      <c r="J159" s="1"/>
      <c r="K159" s="2"/>
      <c r="L159" s="1"/>
      <c r="M159" s="1"/>
      <c r="N159" s="1"/>
      <c r="O159" s="1"/>
      <c r="P159" s="1"/>
      <c r="Q159" s="1"/>
      <c r="R159" s="1"/>
      <c r="S159" s="1"/>
    </row>
    <row r="160" ht="16.5" customHeight="1">
      <c r="A160" s="1"/>
      <c r="B160" s="2"/>
      <c r="C160" s="1"/>
      <c r="D160" s="1"/>
      <c r="E160" s="1"/>
      <c r="F160" s="1"/>
      <c r="G160" s="1"/>
      <c r="H160" s="3"/>
      <c r="I160" s="4"/>
      <c r="J160" s="1"/>
      <c r="K160" s="2"/>
      <c r="L160" s="1"/>
      <c r="M160" s="1"/>
      <c r="N160" s="1"/>
      <c r="O160" s="1"/>
      <c r="P160" s="1"/>
      <c r="Q160" s="1"/>
      <c r="R160" s="1"/>
      <c r="S160" s="1"/>
    </row>
    <row r="161" ht="16.5" customHeight="1">
      <c r="A161" s="1"/>
      <c r="B161" s="2"/>
      <c r="C161" s="1"/>
      <c r="D161" s="1"/>
      <c r="E161" s="1"/>
      <c r="F161" s="1"/>
      <c r="G161" s="1"/>
      <c r="H161" s="3"/>
      <c r="I161" s="4"/>
      <c r="J161" s="1"/>
      <c r="K161" s="2"/>
      <c r="L161" s="1"/>
      <c r="M161" s="1"/>
      <c r="N161" s="1"/>
      <c r="O161" s="1"/>
      <c r="P161" s="1"/>
      <c r="Q161" s="1"/>
      <c r="R161" s="1"/>
      <c r="S161" s="1"/>
    </row>
    <row r="162" ht="16.5" customHeight="1">
      <c r="A162" s="1"/>
      <c r="B162" s="2"/>
      <c r="C162" s="1"/>
      <c r="D162" s="1"/>
      <c r="E162" s="1"/>
      <c r="F162" s="1"/>
      <c r="G162" s="1"/>
      <c r="H162" s="3"/>
      <c r="I162" s="4"/>
      <c r="J162" s="1"/>
      <c r="K162" s="2"/>
      <c r="L162" s="1"/>
      <c r="M162" s="1"/>
      <c r="N162" s="1"/>
      <c r="O162" s="1"/>
      <c r="P162" s="1"/>
      <c r="Q162" s="1"/>
      <c r="R162" s="1"/>
      <c r="S162" s="1"/>
    </row>
    <row r="163" ht="16.5" customHeight="1">
      <c r="A163" s="1"/>
      <c r="B163" s="2"/>
      <c r="C163" s="1"/>
      <c r="D163" s="1"/>
      <c r="E163" s="1"/>
      <c r="F163" s="1"/>
      <c r="G163" s="1"/>
      <c r="H163" s="3"/>
      <c r="I163" s="4"/>
      <c r="J163" s="1"/>
      <c r="K163" s="2"/>
      <c r="L163" s="1"/>
      <c r="M163" s="1"/>
      <c r="N163" s="1"/>
      <c r="O163" s="1"/>
      <c r="P163" s="1"/>
      <c r="Q163" s="1"/>
      <c r="R163" s="1"/>
      <c r="S163" s="1"/>
    </row>
    <row r="164" ht="16.5" customHeight="1">
      <c r="A164" s="1"/>
      <c r="B164" s="2"/>
      <c r="C164" s="1"/>
      <c r="D164" s="1"/>
      <c r="E164" s="1"/>
      <c r="F164" s="1"/>
      <c r="G164" s="1"/>
      <c r="H164" s="3"/>
      <c r="I164" s="4"/>
      <c r="J164" s="1"/>
      <c r="K164" s="2"/>
      <c r="L164" s="1"/>
      <c r="M164" s="1"/>
      <c r="N164" s="1"/>
      <c r="O164" s="1"/>
      <c r="P164" s="1"/>
      <c r="Q164" s="1"/>
      <c r="R164" s="1"/>
      <c r="S164" s="1"/>
    </row>
    <row r="165" ht="16.5" customHeight="1">
      <c r="A165" s="1"/>
      <c r="B165" s="2"/>
      <c r="C165" s="1"/>
      <c r="D165" s="1"/>
      <c r="E165" s="1"/>
      <c r="F165" s="1"/>
      <c r="G165" s="1"/>
      <c r="H165" s="3"/>
      <c r="I165" s="4"/>
      <c r="J165" s="1"/>
      <c r="K165" s="2"/>
      <c r="L165" s="1"/>
      <c r="M165" s="1"/>
      <c r="N165" s="1"/>
      <c r="O165" s="1"/>
      <c r="P165" s="1"/>
      <c r="Q165" s="1"/>
      <c r="R165" s="1"/>
      <c r="S165" s="1"/>
    </row>
    <row r="166" ht="16.5" customHeight="1">
      <c r="A166" s="1"/>
      <c r="B166" s="2"/>
      <c r="C166" s="1"/>
      <c r="D166" s="1"/>
      <c r="E166" s="1"/>
      <c r="F166" s="1"/>
      <c r="G166" s="1"/>
      <c r="H166" s="3"/>
      <c r="I166" s="4"/>
      <c r="J166" s="1"/>
      <c r="K166" s="2"/>
      <c r="L166" s="1"/>
      <c r="M166" s="1"/>
      <c r="N166" s="1"/>
      <c r="O166" s="1"/>
      <c r="P166" s="1"/>
      <c r="Q166" s="1"/>
      <c r="R166" s="1"/>
      <c r="S166" s="1"/>
    </row>
    <row r="167" ht="16.5" customHeight="1">
      <c r="A167" s="1"/>
      <c r="B167" s="2"/>
      <c r="C167" s="1"/>
      <c r="D167" s="1"/>
      <c r="E167" s="1"/>
      <c r="F167" s="1"/>
      <c r="G167" s="1"/>
      <c r="H167" s="3"/>
      <c r="I167" s="4"/>
      <c r="J167" s="1"/>
      <c r="K167" s="2"/>
      <c r="L167" s="1"/>
      <c r="M167" s="1"/>
      <c r="N167" s="1"/>
      <c r="O167" s="1"/>
      <c r="P167" s="1"/>
      <c r="Q167" s="1"/>
      <c r="R167" s="1"/>
      <c r="S167" s="1"/>
    </row>
    <row r="168" ht="16.5" customHeight="1">
      <c r="A168" s="1"/>
      <c r="B168" s="2"/>
      <c r="C168" s="1"/>
      <c r="D168" s="1"/>
      <c r="E168" s="1"/>
      <c r="F168" s="1"/>
      <c r="G168" s="1"/>
      <c r="H168" s="3"/>
      <c r="I168" s="4"/>
      <c r="J168" s="1"/>
      <c r="K168" s="2"/>
      <c r="L168" s="1"/>
      <c r="M168" s="1"/>
      <c r="N168" s="1"/>
      <c r="O168" s="1"/>
      <c r="P168" s="1"/>
      <c r="Q168" s="1"/>
      <c r="R168" s="1"/>
      <c r="S168" s="1"/>
    </row>
    <row r="169" ht="16.5" customHeight="1">
      <c r="A169" s="1"/>
      <c r="B169" s="2"/>
      <c r="C169" s="1"/>
      <c r="D169" s="1"/>
      <c r="E169" s="1"/>
      <c r="F169" s="1"/>
      <c r="G169" s="1"/>
      <c r="H169" s="3"/>
      <c r="I169" s="4"/>
      <c r="J169" s="1"/>
      <c r="K169" s="2"/>
      <c r="L169" s="1"/>
      <c r="M169" s="1"/>
      <c r="N169" s="1"/>
      <c r="O169" s="1"/>
      <c r="P169" s="1"/>
      <c r="Q169" s="1"/>
      <c r="R169" s="1"/>
      <c r="S169" s="1"/>
    </row>
    <row r="170" ht="16.5" customHeight="1">
      <c r="A170" s="1"/>
      <c r="B170" s="2"/>
      <c r="C170" s="1"/>
      <c r="D170" s="1"/>
      <c r="E170" s="1"/>
      <c r="F170" s="1"/>
      <c r="G170" s="1"/>
      <c r="H170" s="3"/>
      <c r="I170" s="4"/>
      <c r="J170" s="1"/>
      <c r="K170" s="2"/>
      <c r="L170" s="1"/>
      <c r="M170" s="1"/>
      <c r="N170" s="1"/>
      <c r="O170" s="1"/>
      <c r="P170" s="1"/>
      <c r="Q170" s="1"/>
      <c r="R170" s="1"/>
      <c r="S170" s="1"/>
    </row>
    <row r="171" ht="16.5" customHeight="1">
      <c r="A171" s="1"/>
      <c r="B171" s="2"/>
      <c r="C171" s="1"/>
      <c r="D171" s="1"/>
      <c r="E171" s="1"/>
      <c r="F171" s="1"/>
      <c r="G171" s="1"/>
      <c r="H171" s="3"/>
      <c r="I171" s="4"/>
      <c r="J171" s="1"/>
      <c r="K171" s="2"/>
      <c r="L171" s="1"/>
      <c r="M171" s="1"/>
      <c r="N171" s="1"/>
      <c r="O171" s="1"/>
      <c r="P171" s="1"/>
      <c r="Q171" s="1"/>
      <c r="R171" s="1"/>
      <c r="S171" s="1"/>
    </row>
    <row r="172" ht="16.5" customHeight="1">
      <c r="A172" s="1"/>
      <c r="B172" s="2"/>
      <c r="C172" s="1"/>
      <c r="D172" s="1"/>
      <c r="E172" s="1"/>
      <c r="F172" s="1"/>
      <c r="G172" s="1"/>
      <c r="H172" s="3"/>
      <c r="I172" s="4"/>
      <c r="J172" s="1"/>
      <c r="K172" s="2"/>
      <c r="L172" s="1"/>
      <c r="M172" s="1"/>
      <c r="N172" s="1"/>
      <c r="O172" s="1"/>
      <c r="P172" s="1"/>
      <c r="Q172" s="1"/>
      <c r="R172" s="1"/>
      <c r="S172" s="1"/>
    </row>
    <row r="173" ht="16.5" customHeight="1">
      <c r="A173" s="1"/>
      <c r="B173" s="2"/>
      <c r="C173" s="1"/>
      <c r="D173" s="1"/>
      <c r="E173" s="1"/>
      <c r="F173" s="1"/>
      <c r="G173" s="1"/>
      <c r="H173" s="3"/>
      <c r="I173" s="4"/>
      <c r="J173" s="1"/>
      <c r="K173" s="2"/>
      <c r="L173" s="1"/>
      <c r="M173" s="1"/>
      <c r="N173" s="1"/>
      <c r="O173" s="1"/>
      <c r="P173" s="1"/>
      <c r="Q173" s="1"/>
      <c r="R173" s="1"/>
      <c r="S173" s="1"/>
    </row>
    <row r="174" ht="16.5" customHeight="1">
      <c r="A174" s="1"/>
      <c r="B174" s="2"/>
      <c r="C174" s="1"/>
      <c r="D174" s="1"/>
      <c r="E174" s="1"/>
      <c r="F174" s="1"/>
      <c r="G174" s="1"/>
      <c r="H174" s="3"/>
      <c r="I174" s="4"/>
      <c r="J174" s="1"/>
      <c r="K174" s="2"/>
      <c r="L174" s="1"/>
      <c r="M174" s="1"/>
      <c r="N174" s="1"/>
      <c r="O174" s="1"/>
      <c r="P174" s="1"/>
      <c r="Q174" s="1"/>
      <c r="R174" s="1"/>
      <c r="S174" s="1"/>
    </row>
    <row r="175" ht="16.5" customHeight="1">
      <c r="A175" s="1"/>
      <c r="B175" s="2"/>
      <c r="C175" s="1"/>
      <c r="D175" s="1"/>
      <c r="E175" s="1"/>
      <c r="F175" s="1"/>
      <c r="G175" s="1"/>
      <c r="H175" s="3"/>
      <c r="I175" s="4"/>
      <c r="J175" s="1"/>
      <c r="K175" s="2"/>
      <c r="L175" s="1"/>
      <c r="M175" s="1"/>
      <c r="N175" s="1"/>
      <c r="O175" s="1"/>
      <c r="P175" s="1"/>
      <c r="Q175" s="1"/>
      <c r="R175" s="1"/>
      <c r="S175" s="1"/>
    </row>
    <row r="176" ht="16.5" customHeight="1">
      <c r="A176" s="1"/>
      <c r="B176" s="2"/>
      <c r="C176" s="1"/>
      <c r="D176" s="1"/>
      <c r="E176" s="1"/>
      <c r="F176" s="1"/>
      <c r="G176" s="1"/>
      <c r="H176" s="3"/>
      <c r="I176" s="4"/>
      <c r="J176" s="1"/>
      <c r="K176" s="2"/>
      <c r="L176" s="1"/>
      <c r="M176" s="1"/>
      <c r="N176" s="1"/>
      <c r="O176" s="1"/>
      <c r="P176" s="1"/>
      <c r="Q176" s="1"/>
      <c r="R176" s="1"/>
      <c r="S176" s="1"/>
    </row>
    <row r="177" ht="16.5" customHeight="1">
      <c r="A177" s="1"/>
      <c r="B177" s="2"/>
      <c r="C177" s="1"/>
      <c r="D177" s="1"/>
      <c r="E177" s="1"/>
      <c r="F177" s="1"/>
      <c r="G177" s="1"/>
      <c r="H177" s="3"/>
      <c r="I177" s="4"/>
      <c r="J177" s="1"/>
      <c r="K177" s="2"/>
      <c r="L177" s="1"/>
      <c r="M177" s="1"/>
      <c r="N177" s="1"/>
      <c r="O177" s="1"/>
      <c r="P177" s="1"/>
      <c r="Q177" s="1"/>
      <c r="R177" s="1"/>
      <c r="S177" s="1"/>
    </row>
    <row r="178" ht="16.5" customHeight="1">
      <c r="A178" s="1"/>
      <c r="B178" s="2"/>
      <c r="C178" s="1"/>
      <c r="D178" s="1"/>
      <c r="E178" s="1"/>
      <c r="F178" s="1"/>
      <c r="G178" s="1"/>
      <c r="H178" s="3"/>
      <c r="I178" s="4"/>
      <c r="J178" s="1"/>
      <c r="K178" s="2"/>
      <c r="L178" s="1"/>
      <c r="M178" s="1"/>
      <c r="N178" s="1"/>
      <c r="O178" s="1"/>
      <c r="P178" s="1"/>
      <c r="Q178" s="1"/>
      <c r="R178" s="1"/>
      <c r="S178" s="1"/>
    </row>
    <row r="179" ht="16.5" customHeight="1">
      <c r="A179" s="1"/>
      <c r="B179" s="2"/>
      <c r="C179" s="1"/>
      <c r="D179" s="1"/>
      <c r="E179" s="1"/>
      <c r="F179" s="1"/>
      <c r="G179" s="1"/>
      <c r="H179" s="3"/>
      <c r="I179" s="4"/>
      <c r="J179" s="1"/>
      <c r="K179" s="2"/>
      <c r="L179" s="1"/>
      <c r="M179" s="1"/>
      <c r="N179" s="1"/>
      <c r="O179" s="1"/>
      <c r="P179" s="1"/>
      <c r="Q179" s="1"/>
      <c r="R179" s="1"/>
      <c r="S179" s="1"/>
    </row>
    <row r="180" ht="16.5" customHeight="1">
      <c r="A180" s="1"/>
      <c r="B180" s="2"/>
      <c r="C180" s="1"/>
      <c r="D180" s="1"/>
      <c r="E180" s="1"/>
      <c r="F180" s="1"/>
      <c r="G180" s="1"/>
      <c r="H180" s="3"/>
      <c r="I180" s="4"/>
      <c r="J180" s="1"/>
      <c r="K180" s="2"/>
      <c r="L180" s="1"/>
      <c r="M180" s="1"/>
      <c r="N180" s="1"/>
      <c r="O180" s="1"/>
      <c r="P180" s="1"/>
      <c r="Q180" s="1"/>
      <c r="R180" s="1"/>
      <c r="S180" s="1"/>
    </row>
    <row r="181" ht="16.5" customHeight="1">
      <c r="A181" s="1"/>
      <c r="B181" s="2"/>
      <c r="C181" s="1"/>
      <c r="D181" s="1"/>
      <c r="E181" s="1"/>
      <c r="F181" s="1"/>
      <c r="G181" s="1"/>
      <c r="H181" s="3"/>
      <c r="I181" s="4"/>
      <c r="J181" s="1"/>
      <c r="K181" s="2"/>
      <c r="L181" s="1"/>
      <c r="M181" s="1"/>
      <c r="N181" s="1"/>
      <c r="O181" s="1"/>
      <c r="P181" s="1"/>
      <c r="Q181" s="1"/>
      <c r="R181" s="1"/>
      <c r="S181" s="1"/>
    </row>
    <row r="182" ht="16.5" customHeight="1">
      <c r="A182" s="1"/>
      <c r="B182" s="2"/>
      <c r="C182" s="1"/>
      <c r="D182" s="1"/>
      <c r="E182" s="1"/>
      <c r="F182" s="1"/>
      <c r="G182" s="1"/>
      <c r="H182" s="3"/>
      <c r="I182" s="4"/>
      <c r="J182" s="1"/>
      <c r="K182" s="2"/>
      <c r="L182" s="1"/>
      <c r="M182" s="1"/>
      <c r="N182" s="1"/>
      <c r="O182" s="1"/>
      <c r="P182" s="1"/>
      <c r="Q182" s="1"/>
      <c r="R182" s="1"/>
      <c r="S182" s="1"/>
    </row>
    <row r="183" ht="16.5" customHeight="1">
      <c r="A183" s="1"/>
      <c r="B183" s="2"/>
      <c r="C183" s="1"/>
      <c r="D183" s="1"/>
      <c r="E183" s="1"/>
      <c r="F183" s="1"/>
      <c r="G183" s="1"/>
      <c r="H183" s="3"/>
      <c r="I183" s="4"/>
      <c r="J183" s="1"/>
      <c r="K183" s="2"/>
      <c r="L183" s="1"/>
      <c r="M183" s="1"/>
      <c r="N183" s="1"/>
      <c r="O183" s="1"/>
      <c r="P183" s="1"/>
      <c r="Q183" s="1"/>
      <c r="R183" s="1"/>
      <c r="S183" s="1"/>
    </row>
    <row r="184" ht="16.5" customHeight="1">
      <c r="A184" s="1"/>
      <c r="B184" s="2"/>
      <c r="C184" s="1"/>
      <c r="D184" s="1"/>
      <c r="E184" s="1"/>
      <c r="F184" s="1"/>
      <c r="G184" s="1"/>
      <c r="H184" s="3"/>
      <c r="I184" s="4"/>
      <c r="J184" s="1"/>
      <c r="K184" s="2"/>
      <c r="L184" s="1"/>
      <c r="M184" s="1"/>
      <c r="N184" s="1"/>
      <c r="O184" s="1"/>
      <c r="P184" s="1"/>
      <c r="Q184" s="1"/>
      <c r="R184" s="1"/>
      <c r="S184" s="1"/>
    </row>
    <row r="185" ht="16.5" customHeight="1">
      <c r="A185" s="1"/>
      <c r="B185" s="2"/>
      <c r="C185" s="1"/>
      <c r="D185" s="1"/>
      <c r="E185" s="1"/>
      <c r="F185" s="1"/>
      <c r="G185" s="1"/>
      <c r="H185" s="3"/>
      <c r="I185" s="4"/>
      <c r="J185" s="1"/>
      <c r="K185" s="2"/>
      <c r="L185" s="1"/>
      <c r="M185" s="1"/>
      <c r="N185" s="1"/>
      <c r="O185" s="1"/>
      <c r="P185" s="1"/>
      <c r="Q185" s="1"/>
      <c r="R185" s="1"/>
      <c r="S185" s="1"/>
    </row>
    <row r="186" ht="16.5" customHeight="1">
      <c r="A186" s="1"/>
      <c r="B186" s="2"/>
      <c r="C186" s="1"/>
      <c r="D186" s="1"/>
      <c r="E186" s="1"/>
      <c r="F186" s="1"/>
      <c r="G186" s="1"/>
      <c r="H186" s="3"/>
      <c r="I186" s="4"/>
      <c r="J186" s="1"/>
      <c r="K186" s="2"/>
      <c r="L186" s="1"/>
      <c r="M186" s="1"/>
      <c r="N186" s="1"/>
      <c r="O186" s="1"/>
      <c r="P186" s="1"/>
      <c r="Q186" s="1"/>
      <c r="R186" s="1"/>
      <c r="S186" s="1"/>
    </row>
    <row r="187" ht="16.5" customHeight="1">
      <c r="A187" s="1"/>
      <c r="B187" s="2"/>
      <c r="C187" s="1"/>
      <c r="D187" s="1"/>
      <c r="E187" s="1"/>
      <c r="F187" s="1"/>
      <c r="G187" s="1"/>
      <c r="H187" s="3"/>
      <c r="I187" s="4"/>
      <c r="J187" s="1"/>
      <c r="K187" s="2"/>
      <c r="L187" s="1"/>
      <c r="M187" s="1"/>
      <c r="N187" s="1"/>
      <c r="O187" s="1"/>
      <c r="P187" s="1"/>
      <c r="Q187" s="1"/>
      <c r="R187" s="1"/>
      <c r="S187" s="1"/>
    </row>
    <row r="188" ht="16.5" customHeight="1">
      <c r="A188" s="1"/>
      <c r="B188" s="2"/>
      <c r="C188" s="1"/>
      <c r="D188" s="1"/>
      <c r="E188" s="1"/>
      <c r="F188" s="1"/>
      <c r="G188" s="1"/>
      <c r="H188" s="3"/>
      <c r="I188" s="4"/>
      <c r="J188" s="1"/>
      <c r="K188" s="2"/>
      <c r="L188" s="1"/>
      <c r="M188" s="1"/>
      <c r="N188" s="1"/>
      <c r="O188" s="1"/>
      <c r="P188" s="1"/>
      <c r="Q188" s="1"/>
      <c r="R188" s="1"/>
      <c r="S188" s="1"/>
    </row>
    <row r="189" ht="16.5" customHeight="1">
      <c r="A189" s="1"/>
      <c r="B189" s="2"/>
      <c r="C189" s="1"/>
      <c r="D189" s="1"/>
      <c r="E189" s="1"/>
      <c r="F189" s="1"/>
      <c r="G189" s="1"/>
      <c r="H189" s="3"/>
      <c r="I189" s="4"/>
      <c r="J189" s="1"/>
      <c r="K189" s="2"/>
      <c r="L189" s="1"/>
      <c r="M189" s="1"/>
      <c r="N189" s="1"/>
      <c r="O189" s="1"/>
      <c r="P189" s="1"/>
      <c r="Q189" s="1"/>
      <c r="R189" s="1"/>
      <c r="S189" s="1"/>
    </row>
    <row r="190" ht="16.5" customHeight="1">
      <c r="A190" s="1"/>
      <c r="B190" s="2"/>
      <c r="C190" s="1"/>
      <c r="D190" s="1"/>
      <c r="E190" s="1"/>
      <c r="F190" s="1"/>
      <c r="G190" s="1"/>
      <c r="H190" s="3"/>
      <c r="I190" s="4"/>
      <c r="J190" s="1"/>
      <c r="K190" s="2"/>
      <c r="L190" s="1"/>
      <c r="M190" s="1"/>
      <c r="N190" s="1"/>
      <c r="O190" s="1"/>
      <c r="P190" s="1"/>
      <c r="Q190" s="1"/>
      <c r="R190" s="1"/>
      <c r="S190" s="1"/>
    </row>
    <row r="191" ht="16.5" customHeight="1">
      <c r="A191" s="1"/>
      <c r="B191" s="2"/>
      <c r="C191" s="1"/>
      <c r="D191" s="1"/>
      <c r="E191" s="1"/>
      <c r="F191" s="1"/>
      <c r="G191" s="1"/>
      <c r="H191" s="3"/>
      <c r="I191" s="4"/>
      <c r="J191" s="1"/>
      <c r="K191" s="2"/>
      <c r="L191" s="1"/>
      <c r="M191" s="1"/>
      <c r="N191" s="1"/>
      <c r="O191" s="1"/>
      <c r="P191" s="1"/>
      <c r="Q191" s="1"/>
      <c r="R191" s="1"/>
      <c r="S191" s="1"/>
    </row>
    <row r="192" ht="16.5" customHeight="1">
      <c r="A192" s="1"/>
      <c r="B192" s="2"/>
      <c r="C192" s="1"/>
      <c r="D192" s="1"/>
      <c r="E192" s="1"/>
      <c r="F192" s="1"/>
      <c r="G192" s="1"/>
      <c r="H192" s="3"/>
      <c r="I192" s="4"/>
      <c r="J192" s="1"/>
      <c r="K192" s="2"/>
      <c r="L192" s="1"/>
      <c r="M192" s="1"/>
      <c r="N192" s="1"/>
      <c r="O192" s="1"/>
      <c r="P192" s="1"/>
      <c r="Q192" s="1"/>
      <c r="R192" s="1"/>
      <c r="S192" s="1"/>
    </row>
    <row r="193" ht="16.5" customHeight="1">
      <c r="A193" s="1"/>
      <c r="B193" s="2"/>
      <c r="C193" s="1"/>
      <c r="D193" s="1"/>
      <c r="E193" s="1"/>
      <c r="F193" s="1"/>
      <c r="G193" s="1"/>
      <c r="H193" s="3"/>
      <c r="I193" s="4"/>
      <c r="J193" s="1"/>
      <c r="K193" s="2"/>
      <c r="L193" s="1"/>
      <c r="M193" s="1"/>
      <c r="N193" s="1"/>
      <c r="O193" s="1"/>
      <c r="P193" s="1"/>
      <c r="Q193" s="1"/>
      <c r="R193" s="1"/>
      <c r="S193" s="1"/>
    </row>
    <row r="194" ht="16.5" customHeight="1">
      <c r="A194" s="1"/>
      <c r="B194" s="2"/>
      <c r="C194" s="1"/>
      <c r="D194" s="1"/>
      <c r="E194" s="1"/>
      <c r="F194" s="1"/>
      <c r="G194" s="1"/>
      <c r="H194" s="3"/>
      <c r="I194" s="4"/>
      <c r="J194" s="1"/>
      <c r="K194" s="2"/>
      <c r="L194" s="1"/>
      <c r="M194" s="1"/>
      <c r="N194" s="1"/>
      <c r="O194" s="1"/>
      <c r="P194" s="1"/>
      <c r="Q194" s="1"/>
      <c r="R194" s="1"/>
      <c r="S194" s="1"/>
    </row>
    <row r="195" ht="16.5" customHeight="1">
      <c r="A195" s="1"/>
      <c r="B195" s="2"/>
      <c r="C195" s="1"/>
      <c r="D195" s="1"/>
      <c r="E195" s="1"/>
      <c r="F195" s="1"/>
      <c r="G195" s="1"/>
      <c r="H195" s="3"/>
      <c r="I195" s="4"/>
      <c r="J195" s="1"/>
      <c r="K195" s="2"/>
      <c r="L195" s="1"/>
      <c r="M195" s="1"/>
      <c r="N195" s="1"/>
      <c r="O195" s="1"/>
      <c r="P195" s="1"/>
      <c r="Q195" s="1"/>
      <c r="R195" s="1"/>
      <c r="S195" s="1"/>
    </row>
    <row r="196" ht="16.5" customHeight="1">
      <c r="A196" s="1"/>
      <c r="B196" s="2"/>
      <c r="C196" s="1"/>
      <c r="D196" s="1"/>
      <c r="E196" s="1"/>
      <c r="F196" s="1"/>
      <c r="G196" s="1"/>
      <c r="H196" s="3"/>
      <c r="I196" s="4"/>
      <c r="J196" s="1"/>
      <c r="K196" s="2"/>
      <c r="L196" s="1"/>
      <c r="M196" s="1"/>
      <c r="N196" s="1"/>
      <c r="O196" s="1"/>
      <c r="P196" s="1"/>
      <c r="Q196" s="1"/>
      <c r="R196" s="1"/>
      <c r="S196" s="1"/>
    </row>
    <row r="197" ht="16.5" customHeight="1">
      <c r="A197" s="1"/>
      <c r="B197" s="2"/>
      <c r="C197" s="1"/>
      <c r="D197" s="1"/>
      <c r="E197" s="1"/>
      <c r="F197" s="1"/>
      <c r="G197" s="1"/>
      <c r="H197" s="3"/>
      <c r="I197" s="4"/>
      <c r="J197" s="1"/>
      <c r="K197" s="2"/>
      <c r="L197" s="1"/>
      <c r="M197" s="1"/>
      <c r="N197" s="1"/>
      <c r="O197" s="1"/>
      <c r="P197" s="1"/>
      <c r="Q197" s="1"/>
      <c r="R197" s="1"/>
      <c r="S197" s="1"/>
    </row>
    <row r="198" ht="16.5" customHeight="1">
      <c r="A198" s="1"/>
      <c r="B198" s="2"/>
      <c r="C198" s="1"/>
      <c r="D198" s="1"/>
      <c r="E198" s="1"/>
      <c r="F198" s="1"/>
      <c r="G198" s="1"/>
      <c r="H198" s="3"/>
      <c r="I198" s="4"/>
      <c r="J198" s="1"/>
      <c r="K198" s="2"/>
      <c r="L198" s="1"/>
      <c r="M198" s="1"/>
      <c r="N198" s="1"/>
      <c r="O198" s="1"/>
      <c r="P198" s="1"/>
      <c r="Q198" s="1"/>
      <c r="R198" s="1"/>
      <c r="S198" s="1"/>
    </row>
    <row r="199" ht="16.5" customHeight="1">
      <c r="A199" s="1"/>
      <c r="B199" s="2"/>
      <c r="C199" s="1"/>
      <c r="D199" s="1"/>
      <c r="E199" s="1"/>
      <c r="F199" s="1"/>
      <c r="G199" s="1"/>
      <c r="H199" s="3"/>
      <c r="I199" s="4"/>
      <c r="J199" s="1"/>
      <c r="K199" s="2"/>
      <c r="L199" s="1"/>
      <c r="M199" s="1"/>
      <c r="N199" s="1"/>
      <c r="O199" s="1"/>
      <c r="P199" s="1"/>
      <c r="Q199" s="1"/>
      <c r="R199" s="1"/>
      <c r="S199" s="1"/>
    </row>
    <row r="200" ht="16.5" customHeight="1">
      <c r="A200" s="1"/>
      <c r="B200" s="2"/>
      <c r="C200" s="1"/>
      <c r="D200" s="1"/>
      <c r="E200" s="1"/>
      <c r="F200" s="1"/>
      <c r="G200" s="1"/>
      <c r="H200" s="3"/>
      <c r="I200" s="4"/>
      <c r="J200" s="1"/>
      <c r="K200" s="2"/>
      <c r="L200" s="1"/>
      <c r="M200" s="1"/>
      <c r="N200" s="1"/>
      <c r="O200" s="1"/>
      <c r="P200" s="1"/>
      <c r="Q200" s="1"/>
      <c r="R200" s="1"/>
      <c r="S200" s="1"/>
    </row>
    <row r="201" ht="16.5" customHeight="1">
      <c r="A201" s="1"/>
      <c r="B201" s="2"/>
      <c r="C201" s="1"/>
      <c r="D201" s="1"/>
      <c r="E201" s="1"/>
      <c r="F201" s="1"/>
      <c r="G201" s="1"/>
      <c r="H201" s="3"/>
      <c r="I201" s="4"/>
      <c r="J201" s="1"/>
      <c r="K201" s="2"/>
      <c r="L201" s="1"/>
      <c r="M201" s="1"/>
      <c r="N201" s="1"/>
      <c r="O201" s="1"/>
      <c r="P201" s="1"/>
      <c r="Q201" s="1"/>
      <c r="R201" s="1"/>
      <c r="S201" s="1"/>
    </row>
    <row r="202" ht="16.5" customHeight="1">
      <c r="A202" s="1"/>
      <c r="B202" s="2"/>
      <c r="C202" s="1"/>
      <c r="D202" s="1"/>
      <c r="E202" s="1"/>
      <c r="F202" s="1"/>
      <c r="G202" s="1"/>
      <c r="H202" s="3"/>
      <c r="I202" s="4"/>
      <c r="J202" s="1"/>
      <c r="K202" s="2"/>
      <c r="L202" s="1"/>
      <c r="M202" s="1"/>
      <c r="N202" s="1"/>
      <c r="O202" s="1"/>
      <c r="P202" s="1"/>
      <c r="Q202" s="1"/>
      <c r="R202" s="1"/>
      <c r="S202" s="1"/>
    </row>
    <row r="203" ht="16.5" customHeight="1">
      <c r="A203" s="1"/>
      <c r="B203" s="2"/>
      <c r="C203" s="1"/>
      <c r="D203" s="1"/>
      <c r="E203" s="1"/>
      <c r="F203" s="1"/>
      <c r="G203" s="1"/>
      <c r="H203" s="3"/>
      <c r="I203" s="4"/>
      <c r="J203" s="1"/>
      <c r="K203" s="2"/>
      <c r="L203" s="1"/>
      <c r="M203" s="1"/>
      <c r="N203" s="1"/>
      <c r="O203" s="1"/>
      <c r="P203" s="1"/>
      <c r="Q203" s="1"/>
      <c r="R203" s="1"/>
      <c r="S203" s="1"/>
    </row>
    <row r="204" ht="16.5" customHeight="1">
      <c r="A204" s="1"/>
      <c r="B204" s="2"/>
      <c r="C204" s="1"/>
      <c r="D204" s="1"/>
      <c r="E204" s="1"/>
      <c r="F204" s="1"/>
      <c r="G204" s="1"/>
      <c r="H204" s="3"/>
      <c r="I204" s="4"/>
      <c r="J204" s="1"/>
      <c r="K204" s="2"/>
      <c r="L204" s="1"/>
      <c r="M204" s="1"/>
      <c r="N204" s="1"/>
      <c r="O204" s="1"/>
      <c r="P204" s="1"/>
      <c r="Q204" s="1"/>
      <c r="R204" s="1"/>
      <c r="S204" s="1"/>
    </row>
    <row r="205" ht="16.5" customHeight="1">
      <c r="A205" s="1"/>
      <c r="B205" s="2"/>
      <c r="C205" s="1"/>
      <c r="D205" s="1"/>
      <c r="E205" s="1"/>
      <c r="F205" s="1"/>
      <c r="G205" s="1"/>
      <c r="H205" s="3"/>
      <c r="I205" s="4"/>
      <c r="J205" s="1"/>
      <c r="K205" s="2"/>
      <c r="L205" s="1"/>
      <c r="M205" s="1"/>
      <c r="N205" s="1"/>
      <c r="O205" s="1"/>
      <c r="P205" s="1"/>
      <c r="Q205" s="1"/>
      <c r="R205" s="1"/>
      <c r="S205" s="1"/>
    </row>
    <row r="206" ht="16.5" customHeight="1">
      <c r="A206" s="1"/>
      <c r="B206" s="2"/>
      <c r="C206" s="1"/>
      <c r="D206" s="1"/>
      <c r="E206" s="1"/>
      <c r="F206" s="1"/>
      <c r="G206" s="1"/>
      <c r="H206" s="3"/>
      <c r="I206" s="4"/>
      <c r="J206" s="1"/>
      <c r="K206" s="2"/>
      <c r="L206" s="1"/>
      <c r="M206" s="1"/>
      <c r="N206" s="1"/>
      <c r="O206" s="1"/>
      <c r="P206" s="1"/>
      <c r="Q206" s="1"/>
      <c r="R206" s="1"/>
      <c r="S206" s="1"/>
    </row>
    <row r="207" ht="16.5" customHeight="1">
      <c r="A207" s="1"/>
      <c r="B207" s="2"/>
      <c r="C207" s="1"/>
      <c r="D207" s="1"/>
      <c r="E207" s="1"/>
      <c r="F207" s="1"/>
      <c r="G207" s="1"/>
      <c r="H207" s="3"/>
      <c r="I207" s="4"/>
      <c r="J207" s="1"/>
      <c r="K207" s="2"/>
      <c r="L207" s="1"/>
      <c r="M207" s="1"/>
      <c r="N207" s="1"/>
      <c r="O207" s="1"/>
      <c r="P207" s="1"/>
      <c r="Q207" s="1"/>
      <c r="R207" s="1"/>
      <c r="S207" s="1"/>
    </row>
    <row r="208" ht="16.5" customHeight="1">
      <c r="A208" s="1"/>
      <c r="B208" s="2"/>
      <c r="C208" s="1"/>
      <c r="D208" s="1"/>
      <c r="E208" s="1"/>
      <c r="F208" s="1"/>
      <c r="G208" s="1"/>
      <c r="H208" s="3"/>
      <c r="I208" s="4"/>
      <c r="J208" s="1"/>
      <c r="K208" s="2"/>
      <c r="L208" s="1"/>
      <c r="M208" s="1"/>
      <c r="N208" s="1"/>
      <c r="O208" s="1"/>
      <c r="P208" s="1"/>
      <c r="Q208" s="1"/>
      <c r="R208" s="1"/>
      <c r="S208" s="1"/>
    </row>
    <row r="209" ht="16.5" customHeight="1">
      <c r="A209" s="1"/>
      <c r="B209" s="2"/>
      <c r="C209" s="1"/>
      <c r="D209" s="1"/>
      <c r="E209" s="1"/>
      <c r="F209" s="1"/>
      <c r="G209" s="1"/>
      <c r="H209" s="3"/>
      <c r="I209" s="4"/>
      <c r="J209" s="1"/>
      <c r="K209" s="2"/>
      <c r="L209" s="1"/>
      <c r="M209" s="1"/>
      <c r="N209" s="1"/>
      <c r="O209" s="1"/>
      <c r="P209" s="1"/>
      <c r="Q209" s="1"/>
      <c r="R209" s="1"/>
      <c r="S209" s="1"/>
    </row>
    <row r="210" ht="16.5" customHeight="1">
      <c r="A210" s="1"/>
      <c r="B210" s="2"/>
      <c r="C210" s="1"/>
      <c r="D210" s="1"/>
      <c r="E210" s="1"/>
      <c r="F210" s="1"/>
      <c r="G210" s="1"/>
      <c r="H210" s="3"/>
      <c r="I210" s="4"/>
      <c r="J210" s="1"/>
      <c r="K210" s="2"/>
      <c r="L210" s="1"/>
      <c r="M210" s="1"/>
      <c r="N210" s="1"/>
      <c r="O210" s="1"/>
      <c r="P210" s="1"/>
      <c r="Q210" s="1"/>
      <c r="R210" s="1"/>
      <c r="S210" s="1"/>
    </row>
    <row r="211" ht="16.5" customHeight="1">
      <c r="A211" s="1"/>
      <c r="B211" s="2"/>
      <c r="C211" s="1"/>
      <c r="D211" s="1"/>
      <c r="E211" s="1"/>
      <c r="F211" s="1"/>
      <c r="G211" s="1"/>
      <c r="H211" s="3"/>
      <c r="I211" s="4"/>
      <c r="J211" s="1"/>
      <c r="K211" s="2"/>
      <c r="L211" s="1"/>
      <c r="M211" s="1"/>
      <c r="N211" s="1"/>
      <c r="O211" s="1"/>
      <c r="P211" s="1"/>
      <c r="Q211" s="1"/>
      <c r="R211" s="1"/>
      <c r="S211" s="1"/>
    </row>
    <row r="212" ht="16.5" customHeight="1">
      <c r="A212" s="1"/>
      <c r="B212" s="2"/>
      <c r="C212" s="1"/>
      <c r="D212" s="1"/>
      <c r="E212" s="1"/>
      <c r="F212" s="1"/>
      <c r="G212" s="1"/>
      <c r="H212" s="3"/>
      <c r="I212" s="4"/>
      <c r="J212" s="1"/>
      <c r="K212" s="2"/>
      <c r="L212" s="1"/>
      <c r="M212" s="1"/>
      <c r="N212" s="1"/>
      <c r="O212" s="1"/>
      <c r="P212" s="1"/>
      <c r="Q212" s="1"/>
      <c r="R212" s="1"/>
      <c r="S212" s="1"/>
    </row>
    <row r="213" ht="16.5" customHeight="1">
      <c r="A213" s="1"/>
      <c r="B213" s="2"/>
      <c r="C213" s="1"/>
      <c r="D213" s="1"/>
      <c r="E213" s="1"/>
      <c r="F213" s="1"/>
      <c r="G213" s="1"/>
      <c r="H213" s="3"/>
      <c r="I213" s="4"/>
      <c r="J213" s="1"/>
      <c r="K213" s="2"/>
      <c r="L213" s="1"/>
      <c r="M213" s="1"/>
      <c r="N213" s="1"/>
      <c r="O213" s="1"/>
      <c r="P213" s="1"/>
      <c r="Q213" s="1"/>
      <c r="R213" s="1"/>
      <c r="S213" s="1"/>
    </row>
    <row r="214" ht="16.5" customHeight="1">
      <c r="A214" s="1"/>
      <c r="B214" s="2"/>
      <c r="C214" s="1"/>
      <c r="D214" s="1"/>
      <c r="E214" s="1"/>
      <c r="F214" s="1"/>
      <c r="G214" s="1"/>
      <c r="H214" s="3"/>
      <c r="I214" s="4"/>
      <c r="J214" s="1"/>
      <c r="K214" s="2"/>
      <c r="L214" s="1"/>
      <c r="M214" s="1"/>
      <c r="N214" s="1"/>
      <c r="O214" s="1"/>
      <c r="P214" s="1"/>
      <c r="Q214" s="1"/>
      <c r="R214" s="1"/>
      <c r="S214" s="1"/>
    </row>
    <row r="215" ht="16.5" customHeight="1">
      <c r="A215" s="1"/>
      <c r="B215" s="2"/>
      <c r="C215" s="1"/>
      <c r="D215" s="1"/>
      <c r="E215" s="1"/>
      <c r="F215" s="1"/>
      <c r="G215" s="1"/>
      <c r="H215" s="3"/>
      <c r="I215" s="4"/>
      <c r="J215" s="1"/>
      <c r="K215" s="2"/>
      <c r="L215" s="1"/>
      <c r="M215" s="1"/>
      <c r="N215" s="1"/>
      <c r="O215" s="1"/>
      <c r="P215" s="1"/>
      <c r="Q215" s="1"/>
      <c r="R215" s="1"/>
      <c r="S215" s="1"/>
    </row>
    <row r="216" ht="16.5" customHeight="1">
      <c r="A216" s="1"/>
      <c r="B216" s="2"/>
      <c r="C216" s="1"/>
      <c r="D216" s="1"/>
      <c r="E216" s="1"/>
      <c r="F216" s="1"/>
      <c r="G216" s="1"/>
      <c r="H216" s="3"/>
      <c r="I216" s="4"/>
      <c r="J216" s="1"/>
      <c r="K216" s="2"/>
      <c r="L216" s="1"/>
      <c r="M216" s="1"/>
      <c r="N216" s="1"/>
      <c r="O216" s="1"/>
      <c r="P216" s="1"/>
      <c r="Q216" s="1"/>
      <c r="R216" s="1"/>
      <c r="S216" s="1"/>
    </row>
    <row r="217" ht="16.5" customHeight="1">
      <c r="A217" s="1"/>
      <c r="B217" s="2"/>
      <c r="C217" s="1"/>
      <c r="D217" s="1"/>
      <c r="E217" s="1"/>
      <c r="F217" s="1"/>
      <c r="G217" s="1"/>
      <c r="H217" s="3"/>
      <c r="I217" s="4"/>
      <c r="J217" s="1"/>
      <c r="K217" s="2"/>
      <c r="L217" s="1"/>
      <c r="M217" s="1"/>
      <c r="N217" s="1"/>
      <c r="O217" s="1"/>
      <c r="P217" s="1"/>
      <c r="Q217" s="1"/>
      <c r="R217" s="1"/>
      <c r="S217" s="1"/>
    </row>
    <row r="218" ht="16.5" customHeight="1">
      <c r="A218" s="1"/>
      <c r="B218" s="2"/>
      <c r="C218" s="1"/>
      <c r="D218" s="1"/>
      <c r="E218" s="1"/>
      <c r="F218" s="1"/>
      <c r="G218" s="1"/>
      <c r="H218" s="3"/>
      <c r="I218" s="4"/>
      <c r="J218" s="1"/>
      <c r="K218" s="2"/>
      <c r="L218" s="1"/>
      <c r="M218" s="1"/>
      <c r="N218" s="1"/>
      <c r="O218" s="1"/>
      <c r="P218" s="1"/>
      <c r="Q218" s="1"/>
      <c r="R218" s="1"/>
      <c r="S218" s="1"/>
    </row>
    <row r="219" ht="16.5" customHeight="1">
      <c r="A219" s="1"/>
      <c r="B219" s="2"/>
      <c r="C219" s="1"/>
      <c r="D219" s="1"/>
      <c r="E219" s="1"/>
      <c r="F219" s="1"/>
      <c r="G219" s="1"/>
      <c r="H219" s="3"/>
      <c r="I219" s="4"/>
      <c r="J219" s="1"/>
      <c r="K219" s="2"/>
      <c r="L219" s="1"/>
      <c r="M219" s="1"/>
      <c r="N219" s="1"/>
      <c r="O219" s="1"/>
      <c r="P219" s="1"/>
      <c r="Q219" s="1"/>
      <c r="R219" s="1"/>
      <c r="S219" s="1"/>
    </row>
    <row r="220" ht="16.5" customHeight="1">
      <c r="A220" s="1"/>
      <c r="B220" s="2"/>
      <c r="C220" s="1"/>
      <c r="D220" s="1"/>
      <c r="E220" s="1"/>
      <c r="F220" s="1"/>
      <c r="G220" s="1"/>
      <c r="H220" s="3"/>
      <c r="I220" s="4"/>
      <c r="J220" s="1"/>
      <c r="K220" s="2"/>
      <c r="L220" s="1"/>
      <c r="M220" s="1"/>
      <c r="N220" s="1"/>
      <c r="O220" s="1"/>
      <c r="P220" s="1"/>
      <c r="Q220" s="1"/>
      <c r="R220" s="1"/>
      <c r="S220" s="1"/>
    </row>
    <row r="221" ht="16.5" customHeight="1">
      <c r="A221" s="1"/>
      <c r="B221" s="2"/>
      <c r="C221" s="1"/>
      <c r="D221" s="1"/>
      <c r="E221" s="1"/>
      <c r="F221" s="1"/>
      <c r="G221" s="1"/>
      <c r="H221" s="3"/>
      <c r="I221" s="4"/>
      <c r="J221" s="1"/>
      <c r="K221" s="2"/>
      <c r="L221" s="1"/>
      <c r="M221" s="1"/>
      <c r="N221" s="1"/>
      <c r="O221" s="1"/>
      <c r="P221" s="1"/>
      <c r="Q221" s="1"/>
      <c r="R221" s="1"/>
      <c r="S221" s="1"/>
    </row>
    <row r="222" ht="16.5" customHeight="1">
      <c r="A222" s="1"/>
      <c r="B222" s="2"/>
      <c r="C222" s="1"/>
      <c r="D222" s="1"/>
      <c r="E222" s="1"/>
      <c r="F222" s="1"/>
      <c r="G222" s="1"/>
      <c r="H222" s="3"/>
      <c r="I222" s="4"/>
      <c r="J222" s="1"/>
      <c r="K222" s="2"/>
      <c r="L222" s="1"/>
      <c r="M222" s="1"/>
      <c r="N222" s="1"/>
      <c r="O222" s="1"/>
      <c r="P222" s="1"/>
      <c r="Q222" s="1"/>
      <c r="R222" s="1"/>
      <c r="S222" s="1"/>
    </row>
    <row r="223" ht="16.5" customHeight="1">
      <c r="A223" s="1"/>
      <c r="B223" s="2"/>
      <c r="C223" s="1"/>
      <c r="D223" s="1"/>
      <c r="E223" s="1"/>
      <c r="F223" s="1"/>
      <c r="G223" s="1"/>
      <c r="H223" s="3"/>
      <c r="I223" s="4"/>
      <c r="J223" s="1"/>
      <c r="K223" s="2"/>
      <c r="L223" s="1"/>
      <c r="M223" s="1"/>
      <c r="N223" s="1"/>
      <c r="O223" s="1"/>
      <c r="P223" s="1"/>
      <c r="Q223" s="1"/>
      <c r="R223" s="1"/>
      <c r="S223" s="1"/>
    </row>
    <row r="224" ht="16.5" customHeight="1">
      <c r="A224" s="1"/>
      <c r="B224" s="2"/>
      <c r="C224" s="1"/>
      <c r="D224" s="1"/>
      <c r="E224" s="1"/>
      <c r="F224" s="1"/>
      <c r="G224" s="1"/>
      <c r="H224" s="3"/>
      <c r="I224" s="4"/>
      <c r="J224" s="1"/>
      <c r="K224" s="2"/>
      <c r="L224" s="1"/>
      <c r="M224" s="1"/>
      <c r="N224" s="1"/>
      <c r="O224" s="1"/>
      <c r="P224" s="1"/>
      <c r="Q224" s="1"/>
      <c r="R224" s="1"/>
      <c r="S224" s="1"/>
    </row>
    <row r="225" ht="16.5" customHeight="1">
      <c r="A225" s="1"/>
      <c r="B225" s="2"/>
      <c r="C225" s="1"/>
      <c r="D225" s="1"/>
      <c r="E225" s="1"/>
      <c r="F225" s="1"/>
      <c r="G225" s="1"/>
      <c r="H225" s="3"/>
      <c r="I225" s="4"/>
      <c r="J225" s="1"/>
      <c r="K225" s="2"/>
      <c r="L225" s="1"/>
      <c r="M225" s="1"/>
      <c r="N225" s="1"/>
      <c r="O225" s="1"/>
      <c r="P225" s="1"/>
      <c r="Q225" s="1"/>
      <c r="R225" s="1"/>
      <c r="S225" s="1"/>
    </row>
    <row r="226" ht="16.5" customHeight="1">
      <c r="A226" s="1"/>
      <c r="B226" s="2"/>
      <c r="C226" s="1"/>
      <c r="D226" s="1"/>
      <c r="E226" s="1"/>
      <c r="F226" s="1"/>
      <c r="G226" s="1"/>
      <c r="H226" s="3"/>
      <c r="I226" s="4"/>
      <c r="J226" s="1"/>
      <c r="K226" s="2"/>
      <c r="L226" s="1"/>
      <c r="M226" s="1"/>
      <c r="N226" s="1"/>
      <c r="O226" s="1"/>
      <c r="P226" s="1"/>
      <c r="Q226" s="1"/>
      <c r="R226" s="1"/>
      <c r="S226" s="1"/>
    </row>
    <row r="227" ht="16.5" customHeight="1">
      <c r="A227" s="1"/>
      <c r="B227" s="2"/>
      <c r="C227" s="1"/>
      <c r="D227" s="1"/>
      <c r="E227" s="1"/>
      <c r="F227" s="1"/>
      <c r="G227" s="1"/>
      <c r="H227" s="3"/>
      <c r="I227" s="4"/>
      <c r="J227" s="1"/>
      <c r="K227" s="2"/>
      <c r="L227" s="1"/>
      <c r="M227" s="1"/>
      <c r="N227" s="1"/>
      <c r="O227" s="1"/>
      <c r="P227" s="1"/>
      <c r="Q227" s="1"/>
      <c r="R227" s="1"/>
      <c r="S227" s="1"/>
    </row>
    <row r="228" ht="16.5" customHeight="1">
      <c r="A228" s="1"/>
      <c r="B228" s="2"/>
      <c r="C228" s="1"/>
      <c r="D228" s="1"/>
      <c r="E228" s="1"/>
      <c r="F228" s="1"/>
      <c r="G228" s="1"/>
      <c r="H228" s="3"/>
      <c r="I228" s="4"/>
      <c r="J228" s="1"/>
      <c r="K228" s="2"/>
      <c r="L228" s="1"/>
      <c r="M228" s="1"/>
      <c r="N228" s="1"/>
      <c r="O228" s="1"/>
      <c r="P228" s="1"/>
      <c r="Q228" s="1"/>
      <c r="R228" s="1"/>
      <c r="S228" s="1"/>
    </row>
    <row r="229" ht="16.5" customHeight="1">
      <c r="A229" s="1"/>
      <c r="B229" s="2"/>
      <c r="C229" s="1"/>
      <c r="D229" s="1"/>
      <c r="E229" s="1"/>
      <c r="F229" s="1"/>
      <c r="G229" s="1"/>
      <c r="H229" s="3"/>
      <c r="I229" s="4"/>
      <c r="J229" s="1"/>
      <c r="K229" s="2"/>
      <c r="L229" s="1"/>
      <c r="M229" s="1"/>
      <c r="N229" s="1"/>
      <c r="O229" s="1"/>
      <c r="P229" s="1"/>
      <c r="Q229" s="1"/>
      <c r="R229" s="1"/>
      <c r="S229" s="1"/>
    </row>
    <row r="230" ht="16.5" customHeight="1">
      <c r="A230" s="1"/>
      <c r="B230" s="2"/>
      <c r="C230" s="1"/>
      <c r="D230" s="1"/>
      <c r="E230" s="1"/>
      <c r="F230" s="1"/>
      <c r="G230" s="1"/>
      <c r="H230" s="3"/>
      <c r="I230" s="4"/>
      <c r="J230" s="1"/>
      <c r="K230" s="2"/>
      <c r="L230" s="1"/>
      <c r="M230" s="1"/>
      <c r="N230" s="1"/>
      <c r="O230" s="1"/>
      <c r="P230" s="1"/>
      <c r="Q230" s="1"/>
      <c r="R230" s="1"/>
      <c r="S230" s="1"/>
    </row>
    <row r="231" ht="16.5" customHeight="1">
      <c r="A231" s="1"/>
      <c r="B231" s="2"/>
      <c r="C231" s="1"/>
      <c r="D231" s="1"/>
      <c r="E231" s="1"/>
      <c r="F231" s="1"/>
      <c r="G231" s="1"/>
      <c r="H231" s="3"/>
      <c r="I231" s="4"/>
      <c r="J231" s="1"/>
      <c r="K231" s="2"/>
      <c r="L231" s="1"/>
      <c r="M231" s="1"/>
      <c r="N231" s="1"/>
      <c r="O231" s="1"/>
      <c r="P231" s="1"/>
      <c r="Q231" s="1"/>
      <c r="R231" s="1"/>
      <c r="S231" s="1"/>
    </row>
    <row r="232" ht="16.5" customHeight="1">
      <c r="A232" s="1"/>
      <c r="B232" s="2"/>
      <c r="C232" s="1"/>
      <c r="D232" s="1"/>
      <c r="E232" s="1"/>
      <c r="F232" s="1"/>
      <c r="G232" s="1"/>
      <c r="H232" s="3"/>
      <c r="I232" s="4"/>
      <c r="J232" s="1"/>
      <c r="K232" s="2"/>
      <c r="L232" s="1"/>
      <c r="M232" s="1"/>
      <c r="N232" s="1"/>
      <c r="O232" s="1"/>
      <c r="P232" s="1"/>
      <c r="Q232" s="1"/>
      <c r="R232" s="1"/>
      <c r="S232" s="1"/>
    </row>
    <row r="233" ht="16.5" customHeight="1">
      <c r="A233" s="1"/>
      <c r="B233" s="2"/>
      <c r="C233" s="1"/>
      <c r="D233" s="1"/>
      <c r="E233" s="1"/>
      <c r="F233" s="1"/>
      <c r="G233" s="1"/>
      <c r="H233" s="3"/>
      <c r="I233" s="4"/>
      <c r="J233" s="1"/>
      <c r="K233" s="2"/>
      <c r="L233" s="1"/>
      <c r="M233" s="1"/>
      <c r="N233" s="1"/>
      <c r="O233" s="1"/>
      <c r="P233" s="1"/>
      <c r="Q233" s="1"/>
      <c r="R233" s="1"/>
      <c r="S233" s="1"/>
    </row>
    <row r="234" ht="16.5" customHeight="1">
      <c r="A234" s="1"/>
      <c r="B234" s="2"/>
      <c r="C234" s="1"/>
      <c r="D234" s="1"/>
      <c r="E234" s="1"/>
      <c r="F234" s="1"/>
      <c r="G234" s="1"/>
      <c r="H234" s="3"/>
      <c r="I234" s="4"/>
      <c r="J234" s="1"/>
      <c r="K234" s="2"/>
      <c r="L234" s="1"/>
      <c r="M234" s="1"/>
      <c r="N234" s="1"/>
      <c r="O234" s="1"/>
      <c r="P234" s="1"/>
      <c r="Q234" s="1"/>
      <c r="R234" s="1"/>
      <c r="S234" s="1"/>
    </row>
    <row r="235" ht="16.5" customHeight="1">
      <c r="A235" s="1"/>
      <c r="B235" s="2"/>
      <c r="C235" s="1"/>
      <c r="D235" s="1"/>
      <c r="E235" s="1"/>
      <c r="F235" s="1"/>
      <c r="G235" s="1"/>
      <c r="H235" s="3"/>
      <c r="I235" s="4"/>
      <c r="J235" s="1"/>
      <c r="K235" s="2"/>
      <c r="L235" s="1"/>
      <c r="M235" s="1"/>
      <c r="N235" s="1"/>
      <c r="O235" s="1"/>
      <c r="P235" s="1"/>
      <c r="Q235" s="1"/>
      <c r="R235" s="1"/>
      <c r="S235" s="1"/>
    </row>
    <row r="236" ht="16.5" customHeight="1">
      <c r="A236" s="1"/>
      <c r="B236" s="2"/>
      <c r="C236" s="1"/>
      <c r="D236" s="1"/>
      <c r="E236" s="1"/>
      <c r="F236" s="1"/>
      <c r="G236" s="1"/>
      <c r="H236" s="3"/>
      <c r="I236" s="4"/>
      <c r="J236" s="1"/>
      <c r="K236" s="2"/>
      <c r="L236" s="1"/>
      <c r="M236" s="1"/>
      <c r="N236" s="1"/>
      <c r="O236" s="1"/>
      <c r="P236" s="1"/>
      <c r="Q236" s="1"/>
      <c r="R236" s="1"/>
      <c r="S236" s="1"/>
    </row>
    <row r="237" ht="16.5" customHeight="1">
      <c r="A237" s="1"/>
      <c r="B237" s="2"/>
      <c r="C237" s="1"/>
      <c r="D237" s="1"/>
      <c r="E237" s="1"/>
      <c r="F237" s="1"/>
      <c r="G237" s="1"/>
      <c r="H237" s="3"/>
      <c r="I237" s="4"/>
      <c r="J237" s="1"/>
      <c r="K237" s="2"/>
      <c r="L237" s="1"/>
      <c r="M237" s="1"/>
      <c r="N237" s="1"/>
      <c r="O237" s="1"/>
      <c r="P237" s="1"/>
      <c r="Q237" s="1"/>
      <c r="R237" s="1"/>
      <c r="S237" s="1"/>
    </row>
    <row r="238" ht="16.5" customHeight="1">
      <c r="A238" s="1"/>
      <c r="B238" s="2"/>
      <c r="C238" s="1"/>
      <c r="D238" s="1"/>
      <c r="E238" s="1"/>
      <c r="F238" s="1"/>
      <c r="G238" s="1"/>
      <c r="H238" s="3"/>
      <c r="I238" s="4"/>
      <c r="J238" s="1"/>
      <c r="K238" s="2"/>
      <c r="L238" s="1"/>
      <c r="M238" s="1"/>
      <c r="N238" s="1"/>
      <c r="O238" s="1"/>
      <c r="P238" s="1"/>
      <c r="Q238" s="1"/>
      <c r="R238" s="1"/>
      <c r="S238" s="1"/>
    </row>
    <row r="239" ht="16.5" customHeight="1">
      <c r="A239" s="1"/>
      <c r="B239" s="2"/>
      <c r="C239" s="1"/>
      <c r="D239" s="1"/>
      <c r="E239" s="1"/>
      <c r="F239" s="1"/>
      <c r="G239" s="1"/>
      <c r="H239" s="3"/>
      <c r="I239" s="4"/>
      <c r="J239" s="1"/>
      <c r="K239" s="2"/>
      <c r="L239" s="1"/>
      <c r="M239" s="1"/>
      <c r="N239" s="1"/>
      <c r="O239" s="1"/>
      <c r="P239" s="1"/>
      <c r="Q239" s="1"/>
      <c r="R239" s="1"/>
      <c r="S239" s="1"/>
    </row>
    <row r="240" ht="16.5" customHeight="1">
      <c r="A240" s="1"/>
      <c r="B240" s="2"/>
      <c r="C240" s="1"/>
      <c r="D240" s="1"/>
      <c r="E240" s="1"/>
      <c r="F240" s="1"/>
      <c r="G240" s="1"/>
      <c r="H240" s="3"/>
      <c r="I240" s="4"/>
      <c r="J240" s="1"/>
      <c r="K240" s="2"/>
      <c r="L240" s="1"/>
      <c r="M240" s="1"/>
      <c r="N240" s="1"/>
      <c r="O240" s="1"/>
      <c r="P240" s="1"/>
      <c r="Q240" s="1"/>
      <c r="R240" s="1"/>
      <c r="S240" s="1"/>
    </row>
    <row r="241" ht="16.5" customHeight="1">
      <c r="A241" s="1"/>
      <c r="B241" s="2"/>
      <c r="C241" s="1"/>
      <c r="D241" s="1"/>
      <c r="E241" s="1"/>
      <c r="F241" s="1"/>
      <c r="G241" s="1"/>
      <c r="H241" s="3"/>
      <c r="I241" s="4"/>
      <c r="J241" s="1"/>
      <c r="K241" s="2"/>
      <c r="L241" s="1"/>
      <c r="M241" s="1"/>
      <c r="N241" s="1"/>
      <c r="O241" s="1"/>
      <c r="P241" s="1"/>
      <c r="Q241" s="1"/>
      <c r="R241" s="1"/>
      <c r="S241" s="1"/>
    </row>
    <row r="242" ht="16.5" customHeight="1">
      <c r="A242" s="1"/>
      <c r="B242" s="2"/>
      <c r="C242" s="1"/>
      <c r="D242" s="1"/>
      <c r="E242" s="1"/>
      <c r="F242" s="1"/>
      <c r="G242" s="1"/>
      <c r="H242" s="3"/>
      <c r="I242" s="4"/>
      <c r="J242" s="1"/>
      <c r="K242" s="2"/>
      <c r="L242" s="1"/>
      <c r="M242" s="1"/>
      <c r="N242" s="1"/>
      <c r="O242" s="1"/>
      <c r="P242" s="1"/>
      <c r="Q242" s="1"/>
      <c r="R242" s="1"/>
      <c r="S242" s="1"/>
    </row>
    <row r="243" ht="16.5" customHeight="1">
      <c r="A243" s="1"/>
      <c r="B243" s="2"/>
      <c r="C243" s="1"/>
      <c r="D243" s="1"/>
      <c r="E243" s="1"/>
      <c r="F243" s="1"/>
      <c r="G243" s="1"/>
      <c r="H243" s="3"/>
      <c r="I243" s="4"/>
      <c r="J243" s="1"/>
      <c r="K243" s="2"/>
      <c r="L243" s="1"/>
      <c r="M243" s="1"/>
      <c r="N243" s="1"/>
      <c r="O243" s="1"/>
      <c r="P243" s="1"/>
      <c r="Q243" s="1"/>
      <c r="R243" s="1"/>
      <c r="S243" s="1"/>
    </row>
    <row r="244" ht="16.5" customHeight="1">
      <c r="A244" s="1"/>
      <c r="B244" s="2"/>
      <c r="C244" s="1"/>
      <c r="D244" s="1"/>
      <c r="E244" s="1"/>
      <c r="F244" s="1"/>
      <c r="G244" s="1"/>
      <c r="H244" s="3"/>
      <c r="I244" s="4"/>
      <c r="J244" s="1"/>
      <c r="K244" s="2"/>
      <c r="L244" s="1"/>
      <c r="M244" s="1"/>
      <c r="N244" s="1"/>
      <c r="O244" s="1"/>
      <c r="P244" s="1"/>
      <c r="Q244" s="1"/>
      <c r="R244" s="1"/>
      <c r="S244" s="1"/>
    </row>
    <row r="245" ht="16.5" customHeight="1">
      <c r="A245" s="1"/>
      <c r="B245" s="2"/>
      <c r="C245" s="1"/>
      <c r="D245" s="1"/>
      <c r="E245" s="1"/>
      <c r="F245" s="1"/>
      <c r="G245" s="1"/>
      <c r="H245" s="3"/>
      <c r="I245" s="4"/>
      <c r="J245" s="1"/>
      <c r="K245" s="2"/>
      <c r="L245" s="1"/>
      <c r="M245" s="1"/>
      <c r="N245" s="1"/>
      <c r="O245" s="1"/>
      <c r="P245" s="1"/>
      <c r="Q245" s="1"/>
      <c r="R245" s="1"/>
      <c r="S245" s="1"/>
    </row>
    <row r="246" ht="16.5" customHeight="1">
      <c r="A246" s="1"/>
      <c r="B246" s="2"/>
      <c r="C246" s="1"/>
      <c r="D246" s="1"/>
      <c r="E246" s="1"/>
      <c r="F246" s="1"/>
      <c r="G246" s="1"/>
      <c r="H246" s="3"/>
      <c r="I246" s="4"/>
      <c r="J246" s="1"/>
      <c r="K246" s="2"/>
      <c r="L246" s="1"/>
      <c r="M246" s="1"/>
      <c r="N246" s="1"/>
      <c r="O246" s="1"/>
      <c r="P246" s="1"/>
      <c r="Q246" s="1"/>
      <c r="R246" s="1"/>
      <c r="S246" s="1"/>
    </row>
    <row r="247" ht="16.5" customHeight="1">
      <c r="A247" s="1"/>
      <c r="B247" s="2"/>
      <c r="C247" s="1"/>
      <c r="D247" s="1"/>
      <c r="E247" s="1"/>
      <c r="F247" s="1"/>
      <c r="G247" s="1"/>
      <c r="H247" s="3"/>
      <c r="I247" s="4"/>
      <c r="J247" s="1"/>
      <c r="K247" s="2"/>
      <c r="L247" s="1"/>
      <c r="M247" s="1"/>
      <c r="N247" s="1"/>
      <c r="O247" s="1"/>
      <c r="P247" s="1"/>
      <c r="Q247" s="1"/>
      <c r="R247" s="1"/>
      <c r="S247" s="1"/>
    </row>
    <row r="248" ht="16.5" customHeight="1">
      <c r="A248" s="1"/>
      <c r="B248" s="2"/>
      <c r="C248" s="1"/>
      <c r="D248" s="1"/>
      <c r="E248" s="1"/>
      <c r="F248" s="1"/>
      <c r="G248" s="1"/>
      <c r="H248" s="3"/>
      <c r="I248" s="4"/>
      <c r="J248" s="1"/>
      <c r="K248" s="2"/>
      <c r="L248" s="1"/>
      <c r="M248" s="1"/>
      <c r="N248" s="1"/>
      <c r="O248" s="1"/>
      <c r="P248" s="1"/>
      <c r="Q248" s="1"/>
      <c r="R248" s="1"/>
      <c r="S248" s="1"/>
    </row>
    <row r="249" ht="16.5" customHeight="1">
      <c r="A249" s="1"/>
      <c r="B249" s="2"/>
      <c r="C249" s="1"/>
      <c r="D249" s="1"/>
      <c r="E249" s="1"/>
      <c r="F249" s="1"/>
      <c r="G249" s="1"/>
      <c r="H249" s="3"/>
      <c r="I249" s="4"/>
      <c r="J249" s="1"/>
      <c r="K249" s="2"/>
      <c r="L249" s="1"/>
      <c r="M249" s="1"/>
      <c r="N249" s="1"/>
      <c r="O249" s="1"/>
      <c r="P249" s="1"/>
      <c r="Q249" s="1"/>
      <c r="R249" s="1"/>
      <c r="S249" s="1"/>
    </row>
    <row r="250" ht="16.5" customHeight="1">
      <c r="A250" s="1"/>
      <c r="B250" s="2"/>
      <c r="C250" s="1"/>
      <c r="D250" s="1"/>
      <c r="E250" s="1"/>
      <c r="F250" s="1"/>
      <c r="G250" s="1"/>
      <c r="H250" s="3"/>
      <c r="I250" s="4"/>
      <c r="J250" s="1"/>
      <c r="K250" s="2"/>
      <c r="L250" s="1"/>
      <c r="M250" s="1"/>
      <c r="N250" s="1"/>
      <c r="O250" s="1"/>
      <c r="P250" s="1"/>
      <c r="Q250" s="1"/>
      <c r="R250" s="1"/>
      <c r="S250" s="1"/>
    </row>
    <row r="251" ht="16.5" customHeight="1">
      <c r="A251" s="1"/>
      <c r="B251" s="2"/>
      <c r="C251" s="1"/>
      <c r="D251" s="1"/>
      <c r="E251" s="1"/>
      <c r="F251" s="1"/>
      <c r="G251" s="1"/>
      <c r="H251" s="3"/>
      <c r="I251" s="4"/>
      <c r="J251" s="1"/>
      <c r="K251" s="2"/>
      <c r="L251" s="1"/>
      <c r="M251" s="1"/>
      <c r="N251" s="1"/>
      <c r="O251" s="1"/>
      <c r="P251" s="1"/>
      <c r="Q251" s="1"/>
      <c r="R251" s="1"/>
      <c r="S251" s="1"/>
    </row>
    <row r="252" ht="16.5" customHeight="1">
      <c r="A252" s="1"/>
      <c r="B252" s="2"/>
      <c r="C252" s="1"/>
      <c r="D252" s="1"/>
      <c r="E252" s="1"/>
      <c r="F252" s="1"/>
      <c r="G252" s="1"/>
      <c r="H252" s="3"/>
      <c r="I252" s="4"/>
      <c r="J252" s="1"/>
      <c r="K252" s="2"/>
      <c r="L252" s="1"/>
      <c r="M252" s="1"/>
      <c r="N252" s="1"/>
      <c r="O252" s="1"/>
      <c r="P252" s="1"/>
      <c r="Q252" s="1"/>
      <c r="R252" s="1"/>
      <c r="S252" s="1"/>
    </row>
    <row r="253" ht="16.5" customHeight="1">
      <c r="A253" s="1"/>
      <c r="B253" s="2"/>
      <c r="C253" s="1"/>
      <c r="D253" s="1"/>
      <c r="E253" s="1"/>
      <c r="F253" s="1"/>
      <c r="G253" s="1"/>
      <c r="H253" s="3"/>
      <c r="I253" s="4"/>
      <c r="J253" s="1"/>
      <c r="K253" s="2"/>
      <c r="L253" s="1"/>
      <c r="M253" s="1"/>
      <c r="N253" s="1"/>
      <c r="O253" s="1"/>
      <c r="P253" s="1"/>
      <c r="Q253" s="1"/>
      <c r="R253" s="1"/>
      <c r="S253" s="1"/>
    </row>
    <row r="254" ht="16.5" customHeight="1">
      <c r="A254" s="1"/>
      <c r="B254" s="2"/>
      <c r="C254" s="1"/>
      <c r="D254" s="1"/>
      <c r="E254" s="1"/>
      <c r="F254" s="1"/>
      <c r="G254" s="1"/>
      <c r="H254" s="3"/>
      <c r="I254" s="4"/>
      <c r="J254" s="1"/>
      <c r="K254" s="2"/>
      <c r="L254" s="1"/>
      <c r="M254" s="1"/>
      <c r="N254" s="1"/>
      <c r="O254" s="1"/>
      <c r="P254" s="1"/>
      <c r="Q254" s="1"/>
      <c r="R254" s="1"/>
      <c r="S254" s="1"/>
    </row>
    <row r="255" ht="16.5" customHeight="1">
      <c r="A255" s="1"/>
      <c r="B255" s="2"/>
      <c r="C255" s="1"/>
      <c r="D255" s="1"/>
      <c r="E255" s="1"/>
      <c r="F255" s="1"/>
      <c r="G255" s="1"/>
      <c r="H255" s="3"/>
      <c r="I255" s="4"/>
      <c r="J255" s="1"/>
      <c r="K255" s="2"/>
      <c r="L255" s="1"/>
      <c r="M255" s="1"/>
      <c r="N255" s="1"/>
      <c r="O255" s="1"/>
      <c r="P255" s="1"/>
      <c r="Q255" s="1"/>
      <c r="R255" s="1"/>
      <c r="S255" s="1"/>
    </row>
    <row r="256" ht="16.5" customHeight="1">
      <c r="A256" s="1"/>
      <c r="B256" s="2"/>
      <c r="C256" s="1"/>
      <c r="D256" s="1"/>
      <c r="E256" s="1"/>
      <c r="F256" s="1"/>
      <c r="G256" s="1"/>
      <c r="H256" s="3"/>
      <c r="I256" s="4"/>
      <c r="J256" s="1"/>
      <c r="K256" s="2"/>
      <c r="L256" s="1"/>
      <c r="M256" s="1"/>
      <c r="N256" s="1"/>
      <c r="O256" s="1"/>
      <c r="P256" s="1"/>
      <c r="Q256" s="1"/>
      <c r="R256" s="1"/>
      <c r="S256" s="1"/>
    </row>
    <row r="257" ht="16.5" customHeight="1">
      <c r="A257" s="1"/>
      <c r="B257" s="2"/>
      <c r="C257" s="1"/>
      <c r="D257" s="1"/>
      <c r="E257" s="1"/>
      <c r="F257" s="1"/>
      <c r="G257" s="1"/>
      <c r="H257" s="3"/>
      <c r="I257" s="4"/>
      <c r="J257" s="1"/>
      <c r="K257" s="2"/>
      <c r="L257" s="1"/>
      <c r="M257" s="1"/>
      <c r="N257" s="1"/>
      <c r="O257" s="1"/>
      <c r="P257" s="1"/>
      <c r="Q257" s="1"/>
      <c r="R257" s="1"/>
      <c r="S257" s="1"/>
    </row>
    <row r="258" ht="16.5" customHeight="1">
      <c r="A258" s="1"/>
      <c r="B258" s="2"/>
      <c r="C258" s="1"/>
      <c r="D258" s="1"/>
      <c r="E258" s="1"/>
      <c r="F258" s="1"/>
      <c r="G258" s="1"/>
      <c r="H258" s="3"/>
      <c r="I258" s="4"/>
      <c r="J258" s="1"/>
      <c r="K258" s="2"/>
      <c r="L258" s="1"/>
      <c r="M258" s="1"/>
      <c r="N258" s="1"/>
      <c r="O258" s="1"/>
      <c r="P258" s="1"/>
      <c r="Q258" s="1"/>
      <c r="R258" s="1"/>
      <c r="S258" s="1"/>
    </row>
    <row r="259" ht="16.5" customHeight="1">
      <c r="A259" s="1"/>
      <c r="B259" s="2"/>
      <c r="C259" s="1"/>
      <c r="D259" s="1"/>
      <c r="E259" s="1"/>
      <c r="F259" s="1"/>
      <c r="G259" s="1"/>
      <c r="H259" s="3"/>
      <c r="I259" s="4"/>
      <c r="J259" s="1"/>
      <c r="K259" s="2"/>
      <c r="L259" s="1"/>
      <c r="M259" s="1"/>
      <c r="N259" s="1"/>
      <c r="O259" s="1"/>
      <c r="P259" s="1"/>
      <c r="Q259" s="1"/>
      <c r="R259" s="1"/>
      <c r="S259" s="1"/>
    </row>
    <row r="260" ht="16.5" customHeight="1">
      <c r="A260" s="1"/>
      <c r="B260" s="2"/>
      <c r="C260" s="1"/>
      <c r="D260" s="1"/>
      <c r="E260" s="1"/>
      <c r="F260" s="1"/>
      <c r="G260" s="1"/>
      <c r="H260" s="3"/>
      <c r="I260" s="4"/>
      <c r="J260" s="1"/>
      <c r="K260" s="2"/>
      <c r="L260" s="1"/>
      <c r="M260" s="1"/>
      <c r="N260" s="1"/>
      <c r="O260" s="1"/>
      <c r="P260" s="1"/>
      <c r="Q260" s="1"/>
      <c r="R260" s="1"/>
      <c r="S260" s="1"/>
    </row>
    <row r="261" ht="16.5" customHeight="1">
      <c r="A261" s="1"/>
      <c r="B261" s="2"/>
      <c r="C261" s="1"/>
      <c r="D261" s="1"/>
      <c r="E261" s="1"/>
      <c r="F261" s="1"/>
      <c r="G261" s="1"/>
      <c r="H261" s="3"/>
      <c r="I261" s="4"/>
      <c r="J261" s="1"/>
      <c r="K261" s="2"/>
      <c r="L261" s="1"/>
      <c r="M261" s="1"/>
      <c r="N261" s="1"/>
      <c r="O261" s="1"/>
      <c r="P261" s="1"/>
      <c r="Q261" s="1"/>
      <c r="R261" s="1"/>
      <c r="S261" s="1"/>
    </row>
    <row r="262" ht="16.5" customHeight="1">
      <c r="A262" s="1"/>
      <c r="B262" s="2"/>
      <c r="C262" s="1"/>
      <c r="D262" s="1"/>
      <c r="E262" s="1"/>
      <c r="F262" s="1"/>
      <c r="G262" s="1"/>
      <c r="H262" s="3"/>
      <c r="I262" s="4"/>
      <c r="J262" s="1"/>
      <c r="K262" s="2"/>
      <c r="L262" s="1"/>
      <c r="M262" s="1"/>
      <c r="N262" s="1"/>
      <c r="O262" s="1"/>
      <c r="P262" s="1"/>
      <c r="Q262" s="1"/>
      <c r="R262" s="1"/>
      <c r="S262" s="1"/>
    </row>
    <row r="263" ht="16.5" customHeight="1">
      <c r="A263" s="1"/>
      <c r="B263" s="2"/>
      <c r="C263" s="1"/>
      <c r="D263" s="1"/>
      <c r="E263" s="1"/>
      <c r="F263" s="1"/>
      <c r="G263" s="1"/>
      <c r="H263" s="3"/>
      <c r="I263" s="4"/>
      <c r="J263" s="1"/>
      <c r="K263" s="2"/>
      <c r="L263" s="1"/>
      <c r="M263" s="1"/>
      <c r="N263" s="1"/>
      <c r="O263" s="1"/>
      <c r="P263" s="1"/>
      <c r="Q263" s="1"/>
      <c r="R263" s="1"/>
      <c r="S263" s="1"/>
    </row>
    <row r="264" ht="16.5" customHeight="1">
      <c r="A264" s="1"/>
      <c r="B264" s="2"/>
      <c r="C264" s="1"/>
      <c r="D264" s="1"/>
      <c r="E264" s="1"/>
      <c r="F264" s="1"/>
      <c r="G264" s="1"/>
      <c r="H264" s="3"/>
      <c r="I264" s="4"/>
      <c r="J264" s="1"/>
      <c r="K264" s="2"/>
      <c r="L264" s="1"/>
      <c r="M264" s="1"/>
      <c r="N264" s="1"/>
      <c r="O264" s="1"/>
      <c r="P264" s="1"/>
      <c r="Q264" s="1"/>
      <c r="R264" s="1"/>
      <c r="S264" s="1"/>
    </row>
    <row r="265" ht="16.5" customHeight="1">
      <c r="A265" s="1"/>
      <c r="B265" s="2"/>
      <c r="C265" s="1"/>
      <c r="D265" s="1"/>
      <c r="E265" s="1"/>
      <c r="F265" s="1"/>
      <c r="G265" s="1"/>
      <c r="H265" s="3"/>
      <c r="I265" s="4"/>
      <c r="J265" s="1"/>
      <c r="K265" s="2"/>
      <c r="L265" s="1"/>
      <c r="M265" s="1"/>
      <c r="N265" s="1"/>
      <c r="O265" s="1"/>
      <c r="P265" s="1"/>
      <c r="Q265" s="1"/>
      <c r="R265" s="1"/>
      <c r="S265" s="1"/>
    </row>
    <row r="266" ht="16.5" customHeight="1">
      <c r="A266" s="1"/>
      <c r="B266" s="2"/>
      <c r="C266" s="1"/>
      <c r="D266" s="1"/>
      <c r="E266" s="1"/>
      <c r="F266" s="1"/>
      <c r="G266" s="1"/>
      <c r="H266" s="3"/>
      <c r="I266" s="4"/>
      <c r="J266" s="1"/>
      <c r="K266" s="2"/>
      <c r="L266" s="1"/>
      <c r="M266" s="1"/>
      <c r="N266" s="1"/>
      <c r="O266" s="1"/>
      <c r="P266" s="1"/>
      <c r="Q266" s="1"/>
      <c r="R266" s="1"/>
      <c r="S266" s="1"/>
    </row>
    <row r="267" ht="16.5" customHeight="1">
      <c r="A267" s="1"/>
      <c r="B267" s="2"/>
      <c r="C267" s="1"/>
      <c r="D267" s="1"/>
      <c r="E267" s="1"/>
      <c r="F267" s="1"/>
      <c r="G267" s="1"/>
      <c r="H267" s="3"/>
      <c r="I267" s="4"/>
      <c r="J267" s="1"/>
      <c r="K267" s="2"/>
      <c r="L267" s="1"/>
      <c r="M267" s="1"/>
      <c r="N267" s="1"/>
      <c r="O267" s="1"/>
      <c r="P267" s="1"/>
      <c r="Q267" s="1"/>
      <c r="R267" s="1"/>
      <c r="S267" s="1"/>
    </row>
    <row r="268" ht="16.5" customHeight="1">
      <c r="A268" s="1"/>
      <c r="B268" s="2"/>
      <c r="C268" s="1"/>
      <c r="D268" s="1"/>
      <c r="E268" s="1"/>
      <c r="F268" s="1"/>
      <c r="G268" s="1"/>
      <c r="H268" s="3"/>
      <c r="I268" s="4"/>
      <c r="J268" s="1"/>
      <c r="K268" s="2"/>
      <c r="L268" s="1"/>
      <c r="M268" s="1"/>
      <c r="N268" s="1"/>
      <c r="O268" s="1"/>
      <c r="P268" s="1"/>
      <c r="Q268" s="1"/>
      <c r="R268" s="1"/>
      <c r="S268" s="1"/>
    </row>
    <row r="269" ht="16.5" customHeight="1">
      <c r="A269" s="1"/>
      <c r="B269" s="2"/>
      <c r="C269" s="1"/>
      <c r="D269" s="1"/>
      <c r="E269" s="1"/>
      <c r="F269" s="1"/>
      <c r="G269" s="1"/>
      <c r="H269" s="3"/>
      <c r="I269" s="4"/>
      <c r="J269" s="1"/>
      <c r="K269" s="2"/>
      <c r="L269" s="1"/>
      <c r="M269" s="1"/>
      <c r="N269" s="1"/>
      <c r="O269" s="1"/>
      <c r="P269" s="1"/>
      <c r="Q269" s="1"/>
      <c r="R269" s="1"/>
      <c r="S269" s="1"/>
    </row>
    <row r="270" ht="16.5" customHeight="1">
      <c r="A270" s="1"/>
      <c r="B270" s="2"/>
      <c r="C270" s="1"/>
      <c r="D270" s="1"/>
      <c r="E270" s="1"/>
      <c r="F270" s="1"/>
      <c r="G270" s="1"/>
      <c r="H270" s="3"/>
      <c r="I270" s="4"/>
      <c r="J270" s="1"/>
      <c r="K270" s="2"/>
      <c r="L270" s="1"/>
      <c r="M270" s="1"/>
      <c r="N270" s="1"/>
      <c r="O270" s="1"/>
      <c r="P270" s="1"/>
      <c r="Q270" s="1"/>
      <c r="R270" s="1"/>
      <c r="S270" s="1"/>
    </row>
    <row r="271" ht="16.5" customHeight="1">
      <c r="A271" s="1"/>
      <c r="B271" s="2"/>
      <c r="C271" s="1"/>
      <c r="D271" s="1"/>
      <c r="E271" s="1"/>
      <c r="F271" s="1"/>
      <c r="G271" s="1"/>
      <c r="H271" s="3"/>
      <c r="I271" s="4"/>
      <c r="J271" s="1"/>
      <c r="K271" s="2"/>
      <c r="L271" s="1"/>
      <c r="M271" s="1"/>
      <c r="N271" s="1"/>
      <c r="O271" s="1"/>
      <c r="P271" s="1"/>
      <c r="Q271" s="1"/>
      <c r="R271" s="1"/>
      <c r="S271" s="1"/>
    </row>
    <row r="272" ht="16.5" customHeight="1">
      <c r="A272" s="1"/>
      <c r="B272" s="2"/>
      <c r="C272" s="1"/>
      <c r="D272" s="1"/>
      <c r="E272" s="1"/>
      <c r="F272" s="1"/>
      <c r="G272" s="1"/>
      <c r="H272" s="3"/>
      <c r="I272" s="4"/>
      <c r="J272" s="1"/>
      <c r="K272" s="2"/>
      <c r="L272" s="1"/>
      <c r="M272" s="1"/>
      <c r="N272" s="1"/>
      <c r="O272" s="1"/>
      <c r="P272" s="1"/>
      <c r="Q272" s="1"/>
      <c r="R272" s="1"/>
      <c r="S272" s="1"/>
    </row>
    <row r="273" ht="16.5" customHeight="1">
      <c r="A273" s="1"/>
      <c r="B273" s="2"/>
      <c r="C273" s="1"/>
      <c r="D273" s="1"/>
      <c r="E273" s="1"/>
      <c r="F273" s="1"/>
      <c r="G273" s="1"/>
      <c r="H273" s="3"/>
      <c r="I273" s="4"/>
      <c r="J273" s="1"/>
      <c r="K273" s="2"/>
      <c r="L273" s="1"/>
      <c r="M273" s="1"/>
      <c r="N273" s="1"/>
      <c r="O273" s="1"/>
      <c r="P273" s="1"/>
      <c r="Q273" s="1"/>
      <c r="R273" s="1"/>
      <c r="S273" s="1"/>
    </row>
    <row r="274" ht="16.5" customHeight="1">
      <c r="A274" s="1"/>
      <c r="B274" s="2"/>
      <c r="C274" s="1"/>
      <c r="D274" s="1"/>
      <c r="E274" s="1"/>
      <c r="F274" s="1"/>
      <c r="G274" s="1"/>
      <c r="H274" s="3"/>
      <c r="I274" s="4"/>
      <c r="J274" s="1"/>
      <c r="K274" s="2"/>
      <c r="L274" s="1"/>
      <c r="M274" s="1"/>
      <c r="N274" s="1"/>
      <c r="O274" s="1"/>
      <c r="P274" s="1"/>
      <c r="Q274" s="1"/>
      <c r="R274" s="1"/>
      <c r="S274" s="1"/>
    </row>
    <row r="275" ht="16.5" customHeight="1">
      <c r="A275" s="1"/>
      <c r="B275" s="2"/>
      <c r="C275" s="1"/>
      <c r="D275" s="1"/>
      <c r="E275" s="1"/>
      <c r="F275" s="1"/>
      <c r="G275" s="1"/>
      <c r="H275" s="3"/>
      <c r="I275" s="4"/>
      <c r="J275" s="1"/>
      <c r="K275" s="2"/>
      <c r="L275" s="1"/>
      <c r="M275" s="1"/>
      <c r="N275" s="1"/>
      <c r="O275" s="1"/>
      <c r="P275" s="1"/>
      <c r="Q275" s="1"/>
      <c r="R275" s="1"/>
      <c r="S275" s="1"/>
    </row>
    <row r="276" ht="16.5" customHeight="1">
      <c r="A276" s="1"/>
      <c r="B276" s="2"/>
      <c r="C276" s="1"/>
      <c r="D276" s="1"/>
      <c r="E276" s="1"/>
      <c r="F276" s="1"/>
      <c r="G276" s="1"/>
      <c r="H276" s="3"/>
      <c r="I276" s="4"/>
      <c r="J276" s="1"/>
      <c r="K276" s="2"/>
      <c r="L276" s="1"/>
      <c r="M276" s="1"/>
      <c r="N276" s="1"/>
      <c r="O276" s="1"/>
      <c r="P276" s="1"/>
      <c r="Q276" s="1"/>
      <c r="R276" s="1"/>
      <c r="S276" s="1"/>
    </row>
    <row r="277" ht="16.5" customHeight="1">
      <c r="A277" s="1"/>
      <c r="B277" s="2"/>
      <c r="C277" s="1"/>
      <c r="D277" s="1"/>
      <c r="E277" s="1"/>
      <c r="F277" s="1"/>
      <c r="G277" s="1"/>
      <c r="H277" s="3"/>
      <c r="I277" s="4"/>
      <c r="J277" s="1"/>
      <c r="K277" s="2"/>
      <c r="L277" s="1"/>
      <c r="M277" s="1"/>
      <c r="N277" s="1"/>
      <c r="O277" s="1"/>
      <c r="P277" s="1"/>
      <c r="Q277" s="1"/>
      <c r="R277" s="1"/>
      <c r="S277" s="1"/>
    </row>
    <row r="278" ht="16.5" customHeight="1">
      <c r="A278" s="1"/>
      <c r="B278" s="2"/>
      <c r="C278" s="1"/>
      <c r="D278" s="1"/>
      <c r="E278" s="1"/>
      <c r="F278" s="1"/>
      <c r="G278" s="1"/>
      <c r="H278" s="3"/>
      <c r="I278" s="4"/>
      <c r="J278" s="1"/>
      <c r="K278" s="2"/>
      <c r="L278" s="1"/>
      <c r="M278" s="1"/>
      <c r="N278" s="1"/>
      <c r="O278" s="1"/>
      <c r="P278" s="1"/>
      <c r="Q278" s="1"/>
      <c r="R278" s="1"/>
      <c r="S278" s="1"/>
    </row>
    <row r="279" ht="16.5" customHeight="1">
      <c r="A279" s="1"/>
      <c r="B279" s="2"/>
      <c r="C279" s="1"/>
      <c r="D279" s="1"/>
      <c r="E279" s="1"/>
      <c r="F279" s="1"/>
      <c r="G279" s="1"/>
      <c r="H279" s="3"/>
      <c r="I279" s="4"/>
      <c r="J279" s="1"/>
      <c r="K279" s="2"/>
      <c r="L279" s="1"/>
      <c r="M279" s="1"/>
      <c r="N279" s="1"/>
      <c r="O279" s="1"/>
      <c r="P279" s="1"/>
      <c r="Q279" s="1"/>
      <c r="R279" s="1"/>
      <c r="S279" s="1"/>
    </row>
    <row r="280" ht="15.75" customHeight="1">
      <c r="B280" s="66"/>
      <c r="H280" s="169"/>
      <c r="I280" s="170"/>
      <c r="K280" s="66"/>
    </row>
    <row r="281" ht="15.75" customHeight="1">
      <c r="B281" s="66"/>
      <c r="H281" s="169"/>
      <c r="I281" s="170"/>
      <c r="K281" s="66"/>
    </row>
    <row r="282" ht="15.75" customHeight="1">
      <c r="B282" s="66"/>
      <c r="H282" s="169"/>
      <c r="I282" s="170"/>
      <c r="K282" s="66"/>
    </row>
    <row r="283" ht="15.75" customHeight="1">
      <c r="B283" s="66"/>
      <c r="H283" s="169"/>
      <c r="I283" s="170"/>
      <c r="K283" s="66"/>
    </row>
    <row r="284" ht="15.75" customHeight="1">
      <c r="B284" s="66"/>
      <c r="H284" s="169"/>
      <c r="I284" s="170"/>
      <c r="K284" s="66"/>
    </row>
    <row r="285" ht="15.75" customHeight="1">
      <c r="B285" s="66"/>
      <c r="H285" s="169"/>
      <c r="I285" s="170"/>
      <c r="K285" s="66"/>
    </row>
    <row r="286" ht="15.75" customHeight="1">
      <c r="B286" s="66"/>
      <c r="H286" s="169"/>
      <c r="I286" s="170"/>
      <c r="K286" s="66"/>
    </row>
    <row r="287" ht="15.75" customHeight="1">
      <c r="B287" s="66"/>
      <c r="H287" s="169"/>
      <c r="I287" s="170"/>
      <c r="K287" s="66"/>
    </row>
    <row r="288" ht="15.75" customHeight="1">
      <c r="B288" s="66"/>
      <c r="H288" s="169"/>
      <c r="I288" s="170"/>
      <c r="K288" s="66"/>
    </row>
    <row r="289" ht="15.75" customHeight="1">
      <c r="B289" s="66"/>
      <c r="H289" s="169"/>
      <c r="I289" s="170"/>
      <c r="K289" s="66"/>
    </row>
    <row r="290" ht="15.75" customHeight="1">
      <c r="B290" s="66"/>
      <c r="H290" s="169"/>
      <c r="I290" s="170"/>
      <c r="K290" s="66"/>
    </row>
    <row r="291" ht="15.75" customHeight="1">
      <c r="B291" s="66"/>
      <c r="H291" s="169"/>
      <c r="I291" s="170"/>
      <c r="K291" s="66"/>
    </row>
    <row r="292" ht="15.75" customHeight="1">
      <c r="B292" s="66"/>
      <c r="H292" s="169"/>
      <c r="I292" s="170"/>
      <c r="K292" s="66"/>
    </row>
    <row r="293" ht="15.75" customHeight="1">
      <c r="B293" s="66"/>
      <c r="H293" s="169"/>
      <c r="I293" s="170"/>
      <c r="K293" s="66"/>
    </row>
    <row r="294" ht="15.75" customHeight="1">
      <c r="B294" s="66"/>
      <c r="H294" s="169"/>
      <c r="I294" s="170"/>
      <c r="K294" s="66"/>
    </row>
    <row r="295" ht="15.75" customHeight="1">
      <c r="B295" s="66"/>
      <c r="H295" s="169"/>
      <c r="I295" s="170"/>
      <c r="K295" s="66"/>
    </row>
    <row r="296" ht="15.75" customHeight="1">
      <c r="B296" s="66"/>
      <c r="H296" s="169"/>
      <c r="I296" s="170"/>
      <c r="K296" s="66"/>
    </row>
    <row r="297" ht="15.75" customHeight="1">
      <c r="B297" s="66"/>
      <c r="H297" s="169"/>
      <c r="I297" s="170"/>
      <c r="K297" s="66"/>
    </row>
    <row r="298" ht="15.75" customHeight="1">
      <c r="B298" s="66"/>
      <c r="H298" s="169"/>
      <c r="I298" s="170"/>
      <c r="K298" s="66"/>
    </row>
    <row r="299" ht="15.75" customHeight="1">
      <c r="B299" s="66"/>
      <c r="H299" s="169"/>
      <c r="I299" s="170"/>
      <c r="K299" s="66"/>
    </row>
    <row r="300" ht="15.75" customHeight="1">
      <c r="B300" s="66"/>
      <c r="H300" s="169"/>
      <c r="I300" s="170"/>
      <c r="K300" s="66"/>
    </row>
    <row r="301" ht="15.75" customHeight="1">
      <c r="B301" s="66"/>
      <c r="H301" s="169"/>
      <c r="I301" s="170"/>
      <c r="K301" s="66"/>
    </row>
    <row r="302" ht="15.75" customHeight="1">
      <c r="B302" s="66"/>
      <c r="H302" s="169"/>
      <c r="I302" s="170"/>
      <c r="K302" s="66"/>
    </row>
    <row r="303" ht="15.75" customHeight="1">
      <c r="B303" s="66"/>
      <c r="H303" s="169"/>
      <c r="I303" s="170"/>
      <c r="K303" s="66"/>
    </row>
    <row r="304" ht="15.75" customHeight="1">
      <c r="B304" s="66"/>
      <c r="H304" s="169"/>
      <c r="I304" s="170"/>
      <c r="K304" s="66"/>
    </row>
    <row r="305" ht="15.75" customHeight="1">
      <c r="B305" s="66"/>
      <c r="H305" s="169"/>
      <c r="I305" s="170"/>
      <c r="K305" s="66"/>
    </row>
    <row r="306" ht="15.75" customHeight="1">
      <c r="B306" s="66"/>
      <c r="H306" s="169"/>
      <c r="I306" s="170"/>
      <c r="K306" s="66"/>
    </row>
    <row r="307" ht="15.75" customHeight="1">
      <c r="B307" s="66"/>
      <c r="H307" s="169"/>
      <c r="I307" s="170"/>
      <c r="K307" s="66"/>
    </row>
    <row r="308" ht="15.75" customHeight="1">
      <c r="B308" s="66"/>
      <c r="H308" s="169"/>
      <c r="I308" s="170"/>
      <c r="K308" s="66"/>
    </row>
    <row r="309" ht="15.75" customHeight="1">
      <c r="B309" s="66"/>
      <c r="H309" s="169"/>
      <c r="I309" s="170"/>
      <c r="K309" s="66"/>
    </row>
    <row r="310" ht="15.75" customHeight="1">
      <c r="B310" s="66"/>
      <c r="H310" s="169"/>
      <c r="I310" s="170"/>
      <c r="K310" s="66"/>
    </row>
    <row r="311" ht="15.75" customHeight="1">
      <c r="B311" s="66"/>
      <c r="H311" s="169"/>
      <c r="I311" s="170"/>
      <c r="K311" s="66"/>
    </row>
    <row r="312" ht="15.75" customHeight="1">
      <c r="B312" s="66"/>
      <c r="H312" s="169"/>
      <c r="I312" s="170"/>
      <c r="K312" s="66"/>
    </row>
    <row r="313" ht="15.75" customHeight="1">
      <c r="B313" s="66"/>
      <c r="H313" s="169"/>
      <c r="I313" s="170"/>
      <c r="K313" s="66"/>
    </row>
    <row r="314" ht="15.75" customHeight="1">
      <c r="B314" s="66"/>
      <c r="H314" s="169"/>
      <c r="I314" s="170"/>
      <c r="K314" s="66"/>
    </row>
    <row r="315" ht="15.75" customHeight="1">
      <c r="B315" s="66"/>
      <c r="H315" s="169"/>
      <c r="I315" s="170"/>
      <c r="K315" s="66"/>
    </row>
    <row r="316" ht="15.75" customHeight="1">
      <c r="B316" s="66"/>
      <c r="H316" s="169"/>
      <c r="I316" s="170"/>
      <c r="K316" s="66"/>
    </row>
    <row r="317" ht="15.75" customHeight="1">
      <c r="B317" s="66"/>
      <c r="H317" s="169"/>
      <c r="I317" s="170"/>
      <c r="K317" s="66"/>
    </row>
    <row r="318" ht="15.75" customHeight="1">
      <c r="B318" s="66"/>
      <c r="H318" s="169"/>
      <c r="I318" s="170"/>
      <c r="K318" s="66"/>
    </row>
    <row r="319" ht="15.75" customHeight="1">
      <c r="B319" s="66"/>
      <c r="H319" s="169"/>
      <c r="I319" s="170"/>
      <c r="K319" s="66"/>
    </row>
    <row r="320" ht="15.75" customHeight="1">
      <c r="B320" s="66"/>
      <c r="H320" s="169"/>
      <c r="I320" s="170"/>
      <c r="K320" s="66"/>
    </row>
    <row r="321" ht="15.75" customHeight="1">
      <c r="B321" s="66"/>
      <c r="H321" s="169"/>
      <c r="I321" s="170"/>
      <c r="K321" s="66"/>
    </row>
    <row r="322" ht="15.75" customHeight="1">
      <c r="B322" s="66"/>
      <c r="H322" s="169"/>
      <c r="I322" s="170"/>
      <c r="K322" s="66"/>
    </row>
    <row r="323" ht="15.75" customHeight="1">
      <c r="B323" s="66"/>
      <c r="H323" s="169"/>
      <c r="I323" s="170"/>
      <c r="K323" s="66"/>
    </row>
    <row r="324" ht="15.75" customHeight="1">
      <c r="B324" s="66"/>
      <c r="H324" s="169"/>
      <c r="I324" s="170"/>
      <c r="K324" s="66"/>
    </row>
    <row r="325" ht="15.75" customHeight="1">
      <c r="B325" s="66"/>
      <c r="H325" s="169"/>
      <c r="I325" s="170"/>
      <c r="K325" s="66"/>
    </row>
    <row r="326" ht="15.75" customHeight="1">
      <c r="B326" s="66"/>
      <c r="H326" s="169"/>
      <c r="I326" s="170"/>
      <c r="K326" s="66"/>
    </row>
    <row r="327" ht="15.75" customHeight="1">
      <c r="B327" s="66"/>
      <c r="H327" s="169"/>
      <c r="I327" s="170"/>
      <c r="K327" s="66"/>
    </row>
    <row r="328" ht="15.75" customHeight="1">
      <c r="B328" s="66"/>
      <c r="H328" s="169"/>
      <c r="I328" s="170"/>
      <c r="K328" s="66"/>
    </row>
    <row r="329" ht="15.75" customHeight="1">
      <c r="B329" s="66"/>
      <c r="H329" s="169"/>
      <c r="I329" s="170"/>
      <c r="K329" s="66"/>
    </row>
    <row r="330" ht="15.75" customHeight="1">
      <c r="B330" s="66"/>
      <c r="H330" s="169"/>
      <c r="I330" s="170"/>
      <c r="K330" s="66"/>
    </row>
    <row r="331" ht="15.75" customHeight="1">
      <c r="B331" s="66"/>
      <c r="H331" s="169"/>
      <c r="I331" s="170"/>
      <c r="K331" s="66"/>
    </row>
    <row r="332" ht="15.75" customHeight="1">
      <c r="B332" s="66"/>
      <c r="H332" s="169"/>
      <c r="I332" s="170"/>
      <c r="K332" s="66"/>
    </row>
    <row r="333" ht="15.75" customHeight="1">
      <c r="B333" s="66"/>
      <c r="H333" s="169"/>
      <c r="I333" s="170"/>
      <c r="K333" s="66"/>
    </row>
    <row r="334" ht="15.75" customHeight="1">
      <c r="B334" s="66"/>
      <c r="H334" s="169"/>
      <c r="I334" s="170"/>
      <c r="K334" s="66"/>
    </row>
    <row r="335" ht="15.75" customHeight="1">
      <c r="B335" s="66"/>
      <c r="H335" s="169"/>
      <c r="I335" s="170"/>
      <c r="K335" s="66"/>
    </row>
    <row r="336" ht="15.75" customHeight="1">
      <c r="B336" s="66"/>
      <c r="H336" s="169"/>
      <c r="I336" s="170"/>
      <c r="K336" s="66"/>
    </row>
    <row r="337" ht="15.75" customHeight="1">
      <c r="B337" s="66"/>
      <c r="H337" s="169"/>
      <c r="I337" s="170"/>
      <c r="K337" s="66"/>
    </row>
    <row r="338" ht="15.75" customHeight="1">
      <c r="B338" s="66"/>
      <c r="H338" s="169"/>
      <c r="I338" s="170"/>
      <c r="K338" s="66"/>
    </row>
    <row r="339" ht="15.75" customHeight="1">
      <c r="B339" s="66"/>
      <c r="H339" s="169"/>
      <c r="I339" s="170"/>
      <c r="K339" s="66"/>
    </row>
    <row r="340" ht="15.75" customHeight="1">
      <c r="B340" s="66"/>
      <c r="H340" s="169"/>
      <c r="I340" s="170"/>
      <c r="K340" s="66"/>
    </row>
    <row r="341" ht="15.75" customHeight="1">
      <c r="B341" s="66"/>
      <c r="H341" s="169"/>
      <c r="I341" s="170"/>
      <c r="K341" s="66"/>
    </row>
    <row r="342" ht="15.75" customHeight="1">
      <c r="B342" s="66"/>
      <c r="H342" s="169"/>
      <c r="I342" s="170"/>
      <c r="K342" s="66"/>
    </row>
    <row r="343" ht="15.75" customHeight="1">
      <c r="B343" s="66"/>
      <c r="H343" s="169"/>
      <c r="I343" s="170"/>
      <c r="K343" s="66"/>
    </row>
    <row r="344" ht="15.75" customHeight="1">
      <c r="B344" s="66"/>
      <c r="H344" s="169"/>
      <c r="I344" s="170"/>
      <c r="K344" s="66"/>
    </row>
    <row r="345" ht="15.75" customHeight="1">
      <c r="B345" s="66"/>
      <c r="H345" s="169"/>
      <c r="I345" s="170"/>
      <c r="K345" s="66"/>
    </row>
    <row r="346" ht="15.75" customHeight="1">
      <c r="B346" s="66"/>
      <c r="H346" s="169"/>
      <c r="I346" s="170"/>
      <c r="K346" s="66"/>
    </row>
    <row r="347" ht="15.75" customHeight="1">
      <c r="B347" s="66"/>
      <c r="H347" s="169"/>
      <c r="I347" s="170"/>
      <c r="K347" s="66"/>
    </row>
    <row r="348" ht="15.75" customHeight="1">
      <c r="B348" s="66"/>
      <c r="H348" s="169"/>
      <c r="I348" s="170"/>
      <c r="K348" s="66"/>
    </row>
    <row r="349" ht="15.75" customHeight="1">
      <c r="B349" s="66"/>
      <c r="H349" s="169"/>
      <c r="I349" s="170"/>
      <c r="K349" s="66"/>
    </row>
    <row r="350" ht="15.75" customHeight="1">
      <c r="B350" s="66"/>
      <c r="H350" s="169"/>
      <c r="I350" s="170"/>
      <c r="K350" s="66"/>
    </row>
    <row r="351" ht="15.75" customHeight="1">
      <c r="B351" s="66"/>
      <c r="H351" s="169"/>
      <c r="I351" s="170"/>
      <c r="K351" s="66"/>
    </row>
    <row r="352" ht="15.75" customHeight="1">
      <c r="B352" s="66"/>
      <c r="H352" s="169"/>
      <c r="I352" s="170"/>
      <c r="K352" s="66"/>
    </row>
    <row r="353" ht="15.75" customHeight="1">
      <c r="B353" s="66"/>
      <c r="H353" s="169"/>
      <c r="I353" s="170"/>
      <c r="K353" s="66"/>
    </row>
    <row r="354" ht="15.75" customHeight="1">
      <c r="B354" s="66"/>
      <c r="H354" s="169"/>
      <c r="I354" s="170"/>
      <c r="K354" s="66"/>
    </row>
    <row r="355" ht="15.75" customHeight="1">
      <c r="B355" s="66"/>
      <c r="H355" s="169"/>
      <c r="I355" s="170"/>
      <c r="K355" s="66"/>
    </row>
    <row r="356" ht="15.75" customHeight="1">
      <c r="B356" s="66"/>
      <c r="H356" s="169"/>
      <c r="I356" s="170"/>
      <c r="K356" s="66"/>
    </row>
    <row r="357" ht="15.75" customHeight="1">
      <c r="B357" s="66"/>
      <c r="H357" s="169"/>
      <c r="I357" s="170"/>
      <c r="K357" s="66"/>
    </row>
    <row r="358" ht="15.75" customHeight="1">
      <c r="B358" s="66"/>
      <c r="H358" s="169"/>
      <c r="I358" s="170"/>
      <c r="K358" s="66"/>
    </row>
    <row r="359" ht="15.75" customHeight="1">
      <c r="B359" s="66"/>
      <c r="H359" s="169"/>
      <c r="I359" s="170"/>
      <c r="K359" s="66"/>
    </row>
    <row r="360" ht="15.75" customHeight="1">
      <c r="B360" s="66"/>
      <c r="H360" s="169"/>
      <c r="I360" s="170"/>
      <c r="K360" s="66"/>
    </row>
    <row r="361" ht="15.75" customHeight="1">
      <c r="B361" s="66"/>
      <c r="H361" s="169"/>
      <c r="I361" s="170"/>
      <c r="K361" s="66"/>
    </row>
    <row r="362" ht="15.75" customHeight="1">
      <c r="B362" s="66"/>
      <c r="H362" s="169"/>
      <c r="I362" s="170"/>
      <c r="K362" s="66"/>
    </row>
    <row r="363" ht="15.75" customHeight="1">
      <c r="B363" s="66"/>
      <c r="H363" s="169"/>
      <c r="I363" s="170"/>
      <c r="K363" s="66"/>
    </row>
    <row r="364" ht="15.75" customHeight="1">
      <c r="B364" s="66"/>
      <c r="H364" s="169"/>
      <c r="I364" s="170"/>
      <c r="K364" s="66"/>
    </row>
    <row r="365" ht="15.75" customHeight="1">
      <c r="B365" s="66"/>
      <c r="H365" s="169"/>
      <c r="I365" s="170"/>
      <c r="K365" s="66"/>
    </row>
    <row r="366" ht="15.75" customHeight="1">
      <c r="B366" s="66"/>
      <c r="H366" s="169"/>
      <c r="I366" s="170"/>
      <c r="K366" s="66"/>
    </row>
    <row r="367" ht="15.75" customHeight="1">
      <c r="B367" s="66"/>
      <c r="H367" s="169"/>
      <c r="I367" s="170"/>
      <c r="K367" s="66"/>
    </row>
    <row r="368" ht="15.75" customHeight="1">
      <c r="B368" s="66"/>
      <c r="H368" s="169"/>
      <c r="I368" s="170"/>
      <c r="K368" s="66"/>
    </row>
    <row r="369" ht="15.75" customHeight="1">
      <c r="B369" s="66"/>
      <c r="H369" s="169"/>
      <c r="I369" s="170"/>
      <c r="K369" s="66"/>
    </row>
    <row r="370" ht="15.75" customHeight="1">
      <c r="B370" s="66"/>
      <c r="H370" s="169"/>
      <c r="I370" s="170"/>
      <c r="K370" s="66"/>
    </row>
    <row r="371" ht="15.75" customHeight="1">
      <c r="B371" s="66"/>
      <c r="H371" s="169"/>
      <c r="I371" s="170"/>
      <c r="K371" s="66"/>
    </row>
    <row r="372" ht="15.75" customHeight="1">
      <c r="B372" s="66"/>
      <c r="H372" s="169"/>
      <c r="I372" s="170"/>
      <c r="K372" s="66"/>
    </row>
    <row r="373" ht="15.75" customHeight="1">
      <c r="B373" s="66"/>
      <c r="H373" s="169"/>
      <c r="I373" s="170"/>
      <c r="K373" s="66"/>
    </row>
    <row r="374" ht="15.75" customHeight="1">
      <c r="B374" s="66"/>
      <c r="H374" s="169"/>
      <c r="I374" s="170"/>
      <c r="K374" s="66"/>
    </row>
    <row r="375" ht="15.75" customHeight="1">
      <c r="B375" s="66"/>
      <c r="H375" s="169"/>
      <c r="I375" s="170"/>
      <c r="K375" s="66"/>
    </row>
    <row r="376" ht="15.75" customHeight="1">
      <c r="B376" s="66"/>
      <c r="H376" s="169"/>
      <c r="I376" s="170"/>
      <c r="K376" s="66"/>
    </row>
    <row r="377" ht="15.75" customHeight="1">
      <c r="B377" s="66"/>
      <c r="H377" s="169"/>
      <c r="I377" s="170"/>
      <c r="K377" s="66"/>
    </row>
    <row r="378" ht="15.75" customHeight="1">
      <c r="B378" s="66"/>
      <c r="H378" s="169"/>
      <c r="I378" s="170"/>
      <c r="K378" s="66"/>
    </row>
    <row r="379" ht="15.75" customHeight="1">
      <c r="B379" s="66"/>
      <c r="H379" s="169"/>
      <c r="I379" s="170"/>
      <c r="K379" s="66"/>
    </row>
    <row r="380" ht="15.75" customHeight="1">
      <c r="B380" s="66"/>
      <c r="H380" s="169"/>
      <c r="I380" s="170"/>
      <c r="K380" s="66"/>
    </row>
    <row r="381" ht="15.75" customHeight="1">
      <c r="B381" s="66"/>
      <c r="H381" s="169"/>
      <c r="I381" s="170"/>
      <c r="K381" s="66"/>
    </row>
    <row r="382" ht="15.75" customHeight="1">
      <c r="B382" s="66"/>
      <c r="H382" s="169"/>
      <c r="I382" s="170"/>
      <c r="K382" s="66"/>
    </row>
    <row r="383" ht="15.75" customHeight="1">
      <c r="B383" s="66"/>
      <c r="H383" s="169"/>
      <c r="I383" s="170"/>
      <c r="K383" s="66"/>
    </row>
    <row r="384" ht="15.75" customHeight="1">
      <c r="B384" s="66"/>
      <c r="H384" s="169"/>
      <c r="I384" s="170"/>
      <c r="K384" s="66"/>
    </row>
    <row r="385" ht="15.75" customHeight="1">
      <c r="B385" s="66"/>
      <c r="H385" s="169"/>
      <c r="I385" s="170"/>
      <c r="K385" s="66"/>
    </row>
    <row r="386" ht="15.75" customHeight="1">
      <c r="B386" s="66"/>
      <c r="H386" s="169"/>
      <c r="I386" s="170"/>
      <c r="K386" s="66"/>
    </row>
    <row r="387" ht="15.75" customHeight="1">
      <c r="B387" s="66"/>
      <c r="H387" s="169"/>
      <c r="I387" s="170"/>
      <c r="K387" s="66"/>
    </row>
    <row r="388" ht="15.75" customHeight="1">
      <c r="B388" s="66"/>
      <c r="H388" s="169"/>
      <c r="I388" s="170"/>
      <c r="K388" s="66"/>
    </row>
    <row r="389" ht="15.75" customHeight="1">
      <c r="B389" s="66"/>
      <c r="H389" s="169"/>
      <c r="I389" s="170"/>
      <c r="K389" s="66"/>
    </row>
    <row r="390" ht="15.75" customHeight="1">
      <c r="B390" s="66"/>
      <c r="H390" s="169"/>
      <c r="I390" s="170"/>
      <c r="K390" s="66"/>
    </row>
    <row r="391" ht="15.75" customHeight="1">
      <c r="B391" s="66"/>
      <c r="H391" s="169"/>
      <c r="I391" s="170"/>
      <c r="K391" s="66"/>
    </row>
    <row r="392" ht="15.75" customHeight="1">
      <c r="B392" s="66"/>
      <c r="H392" s="169"/>
      <c r="I392" s="170"/>
      <c r="K392" s="66"/>
    </row>
    <row r="393" ht="15.75" customHeight="1">
      <c r="B393" s="66"/>
      <c r="H393" s="169"/>
      <c r="I393" s="170"/>
      <c r="K393" s="66"/>
    </row>
    <row r="394" ht="15.75" customHeight="1">
      <c r="B394" s="66"/>
      <c r="H394" s="169"/>
      <c r="I394" s="170"/>
      <c r="K394" s="66"/>
    </row>
    <row r="395" ht="15.75" customHeight="1">
      <c r="B395" s="66"/>
      <c r="H395" s="169"/>
      <c r="I395" s="170"/>
      <c r="K395" s="66"/>
    </row>
    <row r="396" ht="15.75" customHeight="1">
      <c r="B396" s="66"/>
      <c r="H396" s="169"/>
      <c r="I396" s="170"/>
      <c r="K396" s="66"/>
    </row>
    <row r="397" ht="15.75" customHeight="1">
      <c r="B397" s="66"/>
      <c r="H397" s="169"/>
      <c r="I397" s="170"/>
      <c r="K397" s="66"/>
    </row>
    <row r="398" ht="15.75" customHeight="1">
      <c r="B398" s="66"/>
      <c r="H398" s="169"/>
      <c r="I398" s="170"/>
      <c r="K398" s="66"/>
    </row>
    <row r="399" ht="15.75" customHeight="1">
      <c r="B399" s="66"/>
      <c r="H399" s="169"/>
      <c r="I399" s="170"/>
      <c r="K399" s="66"/>
    </row>
    <row r="400" ht="15.75" customHeight="1">
      <c r="B400" s="66"/>
      <c r="H400" s="169"/>
      <c r="I400" s="170"/>
      <c r="K400" s="66"/>
    </row>
    <row r="401" ht="15.75" customHeight="1">
      <c r="B401" s="66"/>
      <c r="H401" s="169"/>
      <c r="I401" s="170"/>
      <c r="K401" s="66"/>
    </row>
    <row r="402" ht="15.75" customHeight="1">
      <c r="B402" s="66"/>
      <c r="H402" s="169"/>
      <c r="I402" s="170"/>
      <c r="K402" s="66"/>
    </row>
    <row r="403" ht="15.75" customHeight="1">
      <c r="B403" s="66"/>
      <c r="H403" s="169"/>
      <c r="I403" s="170"/>
      <c r="K403" s="66"/>
    </row>
    <row r="404" ht="15.75" customHeight="1">
      <c r="B404" s="66"/>
      <c r="H404" s="169"/>
      <c r="I404" s="170"/>
      <c r="K404" s="66"/>
    </row>
    <row r="405" ht="15.75" customHeight="1">
      <c r="B405" s="66"/>
      <c r="H405" s="169"/>
      <c r="I405" s="170"/>
      <c r="K405" s="66"/>
    </row>
    <row r="406" ht="15.75" customHeight="1">
      <c r="B406" s="66"/>
      <c r="H406" s="169"/>
      <c r="I406" s="170"/>
      <c r="K406" s="66"/>
    </row>
    <row r="407" ht="15.75" customHeight="1">
      <c r="B407" s="66"/>
      <c r="H407" s="169"/>
      <c r="I407" s="170"/>
      <c r="K407" s="66"/>
    </row>
    <row r="408" ht="15.75" customHeight="1">
      <c r="B408" s="66"/>
      <c r="H408" s="169"/>
      <c r="I408" s="170"/>
      <c r="K408" s="66"/>
    </row>
    <row r="409" ht="15.75" customHeight="1">
      <c r="B409" s="66"/>
      <c r="H409" s="169"/>
      <c r="I409" s="170"/>
      <c r="K409" s="66"/>
    </row>
    <row r="410" ht="15.75" customHeight="1">
      <c r="B410" s="66"/>
      <c r="H410" s="169"/>
      <c r="I410" s="170"/>
      <c r="K410" s="66"/>
    </row>
    <row r="411" ht="15.75" customHeight="1">
      <c r="B411" s="66"/>
      <c r="H411" s="169"/>
      <c r="I411" s="170"/>
      <c r="K411" s="66"/>
    </row>
    <row r="412" ht="15.75" customHeight="1">
      <c r="B412" s="66"/>
      <c r="H412" s="169"/>
      <c r="I412" s="170"/>
      <c r="K412" s="66"/>
    </row>
    <row r="413" ht="15.75" customHeight="1">
      <c r="B413" s="66"/>
      <c r="H413" s="169"/>
      <c r="I413" s="170"/>
      <c r="K413" s="66"/>
    </row>
    <row r="414" ht="15.75" customHeight="1">
      <c r="B414" s="66"/>
      <c r="H414" s="169"/>
      <c r="I414" s="170"/>
      <c r="K414" s="66"/>
    </row>
    <row r="415" ht="15.75" customHeight="1">
      <c r="B415" s="66"/>
      <c r="H415" s="169"/>
      <c r="I415" s="170"/>
      <c r="K415" s="66"/>
    </row>
    <row r="416" ht="15.75" customHeight="1">
      <c r="B416" s="66"/>
      <c r="H416" s="169"/>
      <c r="I416" s="170"/>
      <c r="K416" s="66"/>
    </row>
    <row r="417" ht="15.75" customHeight="1">
      <c r="B417" s="66"/>
      <c r="H417" s="169"/>
      <c r="I417" s="170"/>
      <c r="K417" s="66"/>
    </row>
    <row r="418" ht="15.75" customHeight="1">
      <c r="B418" s="66"/>
      <c r="H418" s="169"/>
      <c r="I418" s="170"/>
      <c r="K418" s="66"/>
    </row>
    <row r="419" ht="15.75" customHeight="1">
      <c r="B419" s="66"/>
      <c r="H419" s="169"/>
      <c r="I419" s="170"/>
      <c r="K419" s="66"/>
    </row>
    <row r="420" ht="15.75" customHeight="1">
      <c r="B420" s="66"/>
      <c r="H420" s="169"/>
      <c r="I420" s="170"/>
      <c r="K420" s="66"/>
    </row>
    <row r="421" ht="15.75" customHeight="1">
      <c r="B421" s="66"/>
      <c r="H421" s="169"/>
      <c r="I421" s="170"/>
      <c r="K421" s="66"/>
    </row>
    <row r="422" ht="15.75" customHeight="1">
      <c r="B422" s="66"/>
      <c r="H422" s="169"/>
      <c r="I422" s="170"/>
      <c r="K422" s="66"/>
    </row>
    <row r="423" ht="15.75" customHeight="1">
      <c r="B423" s="66"/>
      <c r="H423" s="169"/>
      <c r="I423" s="170"/>
      <c r="K423" s="66"/>
    </row>
    <row r="424" ht="15.75" customHeight="1">
      <c r="B424" s="66"/>
      <c r="H424" s="169"/>
      <c r="I424" s="170"/>
      <c r="K424" s="66"/>
    </row>
    <row r="425" ht="15.75" customHeight="1">
      <c r="B425" s="66"/>
      <c r="H425" s="169"/>
      <c r="I425" s="170"/>
      <c r="K425" s="66"/>
    </row>
    <row r="426" ht="15.75" customHeight="1">
      <c r="B426" s="66"/>
      <c r="H426" s="169"/>
      <c r="I426" s="170"/>
      <c r="K426" s="66"/>
    </row>
    <row r="427" ht="15.75" customHeight="1">
      <c r="B427" s="66"/>
      <c r="H427" s="169"/>
      <c r="I427" s="170"/>
      <c r="K427" s="66"/>
    </row>
    <row r="428" ht="15.75" customHeight="1">
      <c r="B428" s="66"/>
      <c r="H428" s="169"/>
      <c r="I428" s="170"/>
      <c r="K428" s="66"/>
    </row>
    <row r="429" ht="15.75" customHeight="1">
      <c r="B429" s="66"/>
      <c r="H429" s="169"/>
      <c r="I429" s="170"/>
      <c r="K429" s="66"/>
    </row>
    <row r="430" ht="15.75" customHeight="1">
      <c r="B430" s="66"/>
      <c r="H430" s="169"/>
      <c r="I430" s="170"/>
      <c r="K430" s="66"/>
    </row>
    <row r="431" ht="15.75" customHeight="1">
      <c r="B431" s="66"/>
      <c r="H431" s="169"/>
      <c r="I431" s="170"/>
      <c r="K431" s="66"/>
    </row>
    <row r="432" ht="15.75" customHeight="1">
      <c r="B432" s="66"/>
      <c r="H432" s="169"/>
      <c r="I432" s="170"/>
      <c r="K432" s="66"/>
    </row>
    <row r="433" ht="15.75" customHeight="1">
      <c r="B433" s="66"/>
      <c r="H433" s="169"/>
      <c r="I433" s="170"/>
      <c r="K433" s="66"/>
    </row>
    <row r="434" ht="15.75" customHeight="1">
      <c r="B434" s="66"/>
      <c r="H434" s="169"/>
      <c r="I434" s="170"/>
      <c r="K434" s="66"/>
    </row>
    <row r="435" ht="15.75" customHeight="1">
      <c r="B435" s="66"/>
      <c r="H435" s="169"/>
      <c r="I435" s="170"/>
      <c r="K435" s="66"/>
    </row>
    <row r="436" ht="15.75" customHeight="1">
      <c r="B436" s="66"/>
      <c r="H436" s="169"/>
      <c r="I436" s="170"/>
      <c r="K436" s="66"/>
    </row>
    <row r="437" ht="15.75" customHeight="1">
      <c r="B437" s="66"/>
      <c r="H437" s="169"/>
      <c r="I437" s="170"/>
      <c r="K437" s="66"/>
    </row>
    <row r="438" ht="15.75" customHeight="1">
      <c r="B438" s="66"/>
      <c r="H438" s="169"/>
      <c r="I438" s="170"/>
      <c r="K438" s="66"/>
    </row>
    <row r="439" ht="15.75" customHeight="1">
      <c r="B439" s="66"/>
      <c r="H439" s="169"/>
      <c r="I439" s="170"/>
      <c r="K439" s="66"/>
    </row>
    <row r="440" ht="15.75" customHeight="1">
      <c r="B440" s="66"/>
      <c r="H440" s="169"/>
      <c r="I440" s="170"/>
      <c r="K440" s="66"/>
    </row>
    <row r="441" ht="15.75" customHeight="1">
      <c r="B441" s="66"/>
      <c r="H441" s="169"/>
      <c r="I441" s="170"/>
      <c r="K441" s="66"/>
    </row>
    <row r="442" ht="15.75" customHeight="1">
      <c r="B442" s="66"/>
      <c r="H442" s="169"/>
      <c r="I442" s="170"/>
      <c r="K442" s="66"/>
    </row>
    <row r="443" ht="15.75" customHeight="1">
      <c r="B443" s="66"/>
      <c r="H443" s="169"/>
      <c r="I443" s="170"/>
      <c r="K443" s="66"/>
    </row>
    <row r="444" ht="15.75" customHeight="1">
      <c r="B444" s="66"/>
      <c r="H444" s="169"/>
      <c r="I444" s="170"/>
      <c r="K444" s="66"/>
    </row>
    <row r="445" ht="15.75" customHeight="1">
      <c r="B445" s="66"/>
      <c r="H445" s="169"/>
      <c r="I445" s="170"/>
      <c r="K445" s="66"/>
    </row>
    <row r="446" ht="15.75" customHeight="1">
      <c r="B446" s="66"/>
      <c r="H446" s="169"/>
      <c r="I446" s="170"/>
      <c r="K446" s="66"/>
    </row>
    <row r="447" ht="15.75" customHeight="1">
      <c r="B447" s="66"/>
      <c r="H447" s="169"/>
      <c r="I447" s="170"/>
      <c r="K447" s="66"/>
    </row>
    <row r="448" ht="15.75" customHeight="1">
      <c r="B448" s="66"/>
      <c r="H448" s="169"/>
      <c r="I448" s="170"/>
      <c r="K448" s="66"/>
    </row>
    <row r="449" ht="15.75" customHeight="1">
      <c r="B449" s="66"/>
      <c r="H449" s="169"/>
      <c r="I449" s="170"/>
      <c r="K449" s="66"/>
    </row>
    <row r="450" ht="15.75" customHeight="1">
      <c r="B450" s="66"/>
      <c r="H450" s="169"/>
      <c r="I450" s="170"/>
      <c r="K450" s="66"/>
    </row>
    <row r="451" ht="15.75" customHeight="1">
      <c r="B451" s="66"/>
      <c r="H451" s="169"/>
      <c r="I451" s="170"/>
      <c r="K451" s="66"/>
    </row>
    <row r="452" ht="15.75" customHeight="1">
      <c r="B452" s="66"/>
      <c r="H452" s="169"/>
      <c r="I452" s="170"/>
      <c r="K452" s="66"/>
    </row>
    <row r="453" ht="15.75" customHeight="1">
      <c r="B453" s="66"/>
      <c r="H453" s="169"/>
      <c r="I453" s="170"/>
      <c r="K453" s="66"/>
    </row>
    <row r="454" ht="15.75" customHeight="1">
      <c r="B454" s="66"/>
      <c r="H454" s="169"/>
      <c r="I454" s="170"/>
      <c r="K454" s="66"/>
    </row>
    <row r="455" ht="15.75" customHeight="1">
      <c r="B455" s="66"/>
      <c r="H455" s="169"/>
      <c r="I455" s="170"/>
      <c r="K455" s="66"/>
    </row>
    <row r="456" ht="15.75" customHeight="1">
      <c r="B456" s="66"/>
      <c r="H456" s="169"/>
      <c r="I456" s="170"/>
      <c r="K456" s="66"/>
    </row>
    <row r="457" ht="15.75" customHeight="1">
      <c r="B457" s="66"/>
      <c r="H457" s="169"/>
      <c r="I457" s="170"/>
      <c r="K457" s="66"/>
    </row>
    <row r="458" ht="15.75" customHeight="1">
      <c r="B458" s="66"/>
      <c r="H458" s="169"/>
      <c r="I458" s="170"/>
      <c r="K458" s="66"/>
    </row>
    <row r="459" ht="15.75" customHeight="1">
      <c r="B459" s="66"/>
      <c r="H459" s="169"/>
      <c r="I459" s="170"/>
      <c r="K459" s="66"/>
    </row>
    <row r="460" ht="15.75" customHeight="1">
      <c r="B460" s="66"/>
      <c r="H460" s="169"/>
      <c r="I460" s="170"/>
      <c r="K460" s="66"/>
    </row>
    <row r="461" ht="15.75" customHeight="1">
      <c r="B461" s="66"/>
      <c r="H461" s="169"/>
      <c r="I461" s="170"/>
      <c r="K461" s="66"/>
    </row>
    <row r="462" ht="15.75" customHeight="1">
      <c r="B462" s="66"/>
      <c r="H462" s="169"/>
      <c r="I462" s="170"/>
      <c r="K462" s="66"/>
    </row>
    <row r="463" ht="15.75" customHeight="1">
      <c r="B463" s="66"/>
      <c r="H463" s="169"/>
      <c r="I463" s="170"/>
      <c r="K463" s="66"/>
    </row>
    <row r="464" ht="15.75" customHeight="1">
      <c r="B464" s="66"/>
      <c r="H464" s="169"/>
      <c r="I464" s="170"/>
      <c r="K464" s="66"/>
    </row>
    <row r="465" ht="15.75" customHeight="1">
      <c r="B465" s="66"/>
      <c r="H465" s="169"/>
      <c r="I465" s="170"/>
      <c r="K465" s="66"/>
    </row>
    <row r="466" ht="15.75" customHeight="1">
      <c r="B466" s="66"/>
      <c r="H466" s="169"/>
      <c r="I466" s="170"/>
      <c r="K466" s="66"/>
    </row>
    <row r="467" ht="15.75" customHeight="1">
      <c r="B467" s="66"/>
      <c r="H467" s="169"/>
      <c r="I467" s="170"/>
      <c r="K467" s="66"/>
    </row>
    <row r="468" ht="15.75" customHeight="1">
      <c r="B468" s="66"/>
      <c r="H468" s="169"/>
      <c r="I468" s="170"/>
      <c r="K468" s="66"/>
    </row>
    <row r="469" ht="15.75" customHeight="1">
      <c r="B469" s="66"/>
      <c r="H469" s="169"/>
      <c r="I469" s="170"/>
      <c r="K469" s="66"/>
    </row>
    <row r="470" ht="15.75" customHeight="1">
      <c r="B470" s="66"/>
      <c r="H470" s="169"/>
      <c r="I470" s="170"/>
      <c r="K470" s="66"/>
    </row>
    <row r="471" ht="15.75" customHeight="1">
      <c r="B471" s="66"/>
      <c r="H471" s="169"/>
      <c r="I471" s="170"/>
      <c r="K471" s="66"/>
    </row>
    <row r="472" ht="15.75" customHeight="1">
      <c r="B472" s="66"/>
      <c r="H472" s="169"/>
      <c r="I472" s="170"/>
      <c r="K472" s="66"/>
    </row>
    <row r="473" ht="15.75" customHeight="1">
      <c r="B473" s="66"/>
      <c r="H473" s="169"/>
      <c r="I473" s="170"/>
      <c r="K473" s="66"/>
    </row>
    <row r="474" ht="15.75" customHeight="1">
      <c r="B474" s="66"/>
      <c r="H474" s="169"/>
      <c r="I474" s="170"/>
      <c r="K474" s="66"/>
    </row>
    <row r="475" ht="15.75" customHeight="1">
      <c r="B475" s="66"/>
      <c r="H475" s="169"/>
      <c r="I475" s="170"/>
      <c r="K475" s="66"/>
    </row>
    <row r="476" ht="15.75" customHeight="1">
      <c r="B476" s="66"/>
      <c r="H476" s="169"/>
      <c r="I476" s="170"/>
      <c r="K476" s="66"/>
    </row>
    <row r="477" ht="15.75" customHeight="1">
      <c r="B477" s="66"/>
      <c r="H477" s="169"/>
      <c r="I477" s="170"/>
      <c r="K477" s="66"/>
    </row>
    <row r="478" ht="15.75" customHeight="1">
      <c r="B478" s="66"/>
      <c r="H478" s="169"/>
      <c r="I478" s="170"/>
      <c r="K478" s="66"/>
    </row>
    <row r="479" ht="15.75" customHeight="1">
      <c r="B479" s="66"/>
      <c r="H479" s="169"/>
      <c r="I479" s="170"/>
      <c r="K479" s="66"/>
    </row>
    <row r="480" ht="15.75" customHeight="1">
      <c r="B480" s="66"/>
      <c r="H480" s="169"/>
      <c r="I480" s="170"/>
      <c r="K480" s="66"/>
    </row>
    <row r="481" ht="15.75" customHeight="1">
      <c r="B481" s="66"/>
      <c r="H481" s="169"/>
      <c r="I481" s="170"/>
      <c r="K481" s="66"/>
    </row>
    <row r="482" ht="15.75" customHeight="1">
      <c r="B482" s="66"/>
      <c r="H482" s="169"/>
      <c r="I482" s="170"/>
      <c r="K482" s="66"/>
    </row>
    <row r="483" ht="15.75" customHeight="1">
      <c r="B483" s="66"/>
      <c r="H483" s="169"/>
      <c r="I483" s="170"/>
      <c r="K483" s="66"/>
    </row>
    <row r="484" ht="15.75" customHeight="1">
      <c r="B484" s="66"/>
      <c r="H484" s="169"/>
      <c r="I484" s="170"/>
      <c r="K484" s="66"/>
    </row>
    <row r="485" ht="15.75" customHeight="1">
      <c r="B485" s="66"/>
      <c r="H485" s="169"/>
      <c r="I485" s="170"/>
      <c r="K485" s="66"/>
    </row>
    <row r="486" ht="15.75" customHeight="1">
      <c r="B486" s="66"/>
      <c r="H486" s="169"/>
      <c r="I486" s="170"/>
      <c r="K486" s="66"/>
    </row>
    <row r="487" ht="15.75" customHeight="1">
      <c r="B487" s="66"/>
      <c r="H487" s="169"/>
      <c r="I487" s="170"/>
      <c r="K487" s="66"/>
    </row>
    <row r="488" ht="15.75" customHeight="1">
      <c r="B488" s="66"/>
      <c r="H488" s="169"/>
      <c r="I488" s="170"/>
      <c r="K488" s="66"/>
    </row>
    <row r="489" ht="15.75" customHeight="1">
      <c r="B489" s="66"/>
      <c r="H489" s="169"/>
      <c r="I489" s="170"/>
      <c r="K489" s="66"/>
    </row>
    <row r="490" ht="15.75" customHeight="1">
      <c r="B490" s="66"/>
      <c r="H490" s="169"/>
      <c r="I490" s="170"/>
      <c r="K490" s="66"/>
    </row>
    <row r="491" ht="15.75" customHeight="1">
      <c r="B491" s="66"/>
      <c r="H491" s="169"/>
      <c r="I491" s="170"/>
      <c r="K491" s="66"/>
    </row>
    <row r="492" ht="15.75" customHeight="1">
      <c r="B492" s="66"/>
      <c r="H492" s="169"/>
      <c r="I492" s="170"/>
      <c r="K492" s="66"/>
    </row>
    <row r="493" ht="15.75" customHeight="1">
      <c r="B493" s="66"/>
      <c r="H493" s="169"/>
      <c r="I493" s="170"/>
      <c r="K493" s="66"/>
    </row>
    <row r="494" ht="15.75" customHeight="1">
      <c r="B494" s="66"/>
      <c r="H494" s="169"/>
      <c r="I494" s="170"/>
      <c r="K494" s="66"/>
    </row>
    <row r="495" ht="15.75" customHeight="1">
      <c r="B495" s="66"/>
      <c r="H495" s="169"/>
      <c r="I495" s="170"/>
      <c r="K495" s="66"/>
    </row>
    <row r="496" ht="15.75" customHeight="1">
      <c r="B496" s="66"/>
      <c r="H496" s="169"/>
      <c r="I496" s="170"/>
      <c r="K496" s="66"/>
    </row>
    <row r="497" ht="15.75" customHeight="1">
      <c r="B497" s="66"/>
      <c r="H497" s="169"/>
      <c r="I497" s="170"/>
      <c r="K497" s="66"/>
    </row>
    <row r="498" ht="15.75" customHeight="1">
      <c r="B498" s="66"/>
      <c r="H498" s="169"/>
      <c r="I498" s="170"/>
      <c r="K498" s="66"/>
    </row>
    <row r="499" ht="15.75" customHeight="1">
      <c r="B499" s="66"/>
      <c r="H499" s="169"/>
      <c r="I499" s="170"/>
      <c r="K499" s="66"/>
    </row>
    <row r="500" ht="15.75" customHeight="1">
      <c r="B500" s="66"/>
      <c r="H500" s="169"/>
      <c r="I500" s="170"/>
      <c r="K500" s="66"/>
    </row>
    <row r="501" ht="15.75" customHeight="1">
      <c r="B501" s="66"/>
      <c r="H501" s="169"/>
      <c r="I501" s="170"/>
      <c r="K501" s="66"/>
    </row>
    <row r="502" ht="15.75" customHeight="1">
      <c r="B502" s="66"/>
      <c r="H502" s="169"/>
      <c r="I502" s="170"/>
      <c r="K502" s="66"/>
    </row>
    <row r="503" ht="15.75" customHeight="1">
      <c r="B503" s="66"/>
      <c r="H503" s="169"/>
      <c r="I503" s="170"/>
      <c r="K503" s="66"/>
    </row>
    <row r="504" ht="15.75" customHeight="1">
      <c r="B504" s="66"/>
      <c r="H504" s="169"/>
      <c r="I504" s="170"/>
      <c r="K504" s="66"/>
    </row>
    <row r="505" ht="15.75" customHeight="1">
      <c r="B505" s="66"/>
      <c r="H505" s="169"/>
      <c r="I505" s="170"/>
      <c r="K505" s="66"/>
    </row>
    <row r="506" ht="15.75" customHeight="1">
      <c r="B506" s="66"/>
      <c r="H506" s="169"/>
      <c r="I506" s="170"/>
      <c r="K506" s="66"/>
    </row>
    <row r="507" ht="15.75" customHeight="1">
      <c r="B507" s="66"/>
      <c r="H507" s="169"/>
      <c r="I507" s="170"/>
      <c r="K507" s="66"/>
    </row>
    <row r="508" ht="15.75" customHeight="1">
      <c r="B508" s="66"/>
      <c r="H508" s="169"/>
      <c r="I508" s="170"/>
      <c r="K508" s="66"/>
    </row>
    <row r="509" ht="15.75" customHeight="1">
      <c r="B509" s="66"/>
      <c r="H509" s="169"/>
      <c r="I509" s="170"/>
      <c r="K509" s="66"/>
    </row>
    <row r="510" ht="15.75" customHeight="1">
      <c r="B510" s="66"/>
      <c r="H510" s="169"/>
      <c r="I510" s="170"/>
      <c r="K510" s="66"/>
    </row>
    <row r="511" ht="15.75" customHeight="1">
      <c r="B511" s="66"/>
      <c r="H511" s="169"/>
      <c r="I511" s="170"/>
      <c r="K511" s="66"/>
    </row>
    <row r="512" ht="15.75" customHeight="1">
      <c r="B512" s="66"/>
      <c r="H512" s="169"/>
      <c r="I512" s="170"/>
      <c r="K512" s="66"/>
    </row>
    <row r="513" ht="15.75" customHeight="1">
      <c r="B513" s="66"/>
      <c r="H513" s="169"/>
      <c r="I513" s="170"/>
      <c r="K513" s="66"/>
    </row>
    <row r="514" ht="15.75" customHeight="1">
      <c r="B514" s="66"/>
      <c r="H514" s="169"/>
      <c r="I514" s="170"/>
      <c r="K514" s="66"/>
    </row>
    <row r="515" ht="15.75" customHeight="1">
      <c r="B515" s="66"/>
      <c r="H515" s="169"/>
      <c r="I515" s="170"/>
      <c r="K515" s="66"/>
    </row>
    <row r="516" ht="15.75" customHeight="1">
      <c r="B516" s="66"/>
      <c r="H516" s="169"/>
      <c r="I516" s="170"/>
      <c r="K516" s="66"/>
    </row>
    <row r="517" ht="15.75" customHeight="1">
      <c r="B517" s="66"/>
      <c r="H517" s="169"/>
      <c r="I517" s="170"/>
      <c r="K517" s="66"/>
    </row>
    <row r="518" ht="15.75" customHeight="1">
      <c r="B518" s="66"/>
      <c r="H518" s="169"/>
      <c r="I518" s="170"/>
      <c r="K518" s="66"/>
    </row>
    <row r="519" ht="15.75" customHeight="1">
      <c r="B519" s="66"/>
      <c r="H519" s="169"/>
      <c r="I519" s="170"/>
      <c r="K519" s="66"/>
    </row>
    <row r="520" ht="15.75" customHeight="1">
      <c r="B520" s="66"/>
      <c r="H520" s="169"/>
      <c r="I520" s="170"/>
      <c r="K520" s="66"/>
    </row>
    <row r="521" ht="15.75" customHeight="1">
      <c r="B521" s="66"/>
      <c r="H521" s="169"/>
      <c r="I521" s="170"/>
      <c r="K521" s="66"/>
    </row>
    <row r="522" ht="15.75" customHeight="1">
      <c r="B522" s="66"/>
      <c r="H522" s="169"/>
      <c r="I522" s="170"/>
      <c r="K522" s="66"/>
    </row>
    <row r="523" ht="15.75" customHeight="1">
      <c r="B523" s="66"/>
      <c r="H523" s="169"/>
      <c r="I523" s="170"/>
      <c r="K523" s="66"/>
    </row>
    <row r="524" ht="15.75" customHeight="1">
      <c r="B524" s="66"/>
      <c r="H524" s="169"/>
      <c r="I524" s="170"/>
      <c r="K524" s="66"/>
    </row>
    <row r="525" ht="15.75" customHeight="1">
      <c r="B525" s="66"/>
      <c r="H525" s="169"/>
      <c r="I525" s="170"/>
      <c r="K525" s="66"/>
    </row>
    <row r="526" ht="15.75" customHeight="1">
      <c r="B526" s="66"/>
      <c r="H526" s="169"/>
      <c r="I526" s="170"/>
      <c r="K526" s="66"/>
    </row>
    <row r="527" ht="15.75" customHeight="1">
      <c r="B527" s="66"/>
      <c r="H527" s="169"/>
      <c r="I527" s="170"/>
      <c r="K527" s="66"/>
    </row>
    <row r="528" ht="15.75" customHeight="1">
      <c r="B528" s="66"/>
      <c r="H528" s="169"/>
      <c r="I528" s="170"/>
      <c r="K528" s="66"/>
    </row>
    <row r="529" ht="15.75" customHeight="1">
      <c r="B529" s="66"/>
      <c r="H529" s="169"/>
      <c r="I529" s="170"/>
      <c r="K529" s="66"/>
    </row>
    <row r="530" ht="15.75" customHeight="1">
      <c r="B530" s="66"/>
      <c r="H530" s="169"/>
      <c r="I530" s="170"/>
      <c r="K530" s="66"/>
    </row>
    <row r="531" ht="15.75" customHeight="1">
      <c r="B531" s="66"/>
      <c r="H531" s="169"/>
      <c r="I531" s="170"/>
      <c r="K531" s="66"/>
    </row>
    <row r="532" ht="15.75" customHeight="1">
      <c r="B532" s="66"/>
      <c r="H532" s="169"/>
      <c r="I532" s="170"/>
      <c r="K532" s="66"/>
    </row>
    <row r="533" ht="15.75" customHeight="1">
      <c r="B533" s="66"/>
      <c r="H533" s="169"/>
      <c r="I533" s="170"/>
      <c r="K533" s="66"/>
    </row>
    <row r="534" ht="15.75" customHeight="1">
      <c r="B534" s="66"/>
      <c r="H534" s="169"/>
      <c r="I534" s="170"/>
      <c r="K534" s="66"/>
    </row>
    <row r="535" ht="15.75" customHeight="1">
      <c r="B535" s="66"/>
      <c r="H535" s="169"/>
      <c r="I535" s="170"/>
      <c r="K535" s="66"/>
    </row>
    <row r="536" ht="15.75" customHeight="1">
      <c r="B536" s="66"/>
      <c r="H536" s="169"/>
      <c r="I536" s="170"/>
      <c r="K536" s="66"/>
    </row>
    <row r="537" ht="15.75" customHeight="1">
      <c r="B537" s="66"/>
      <c r="H537" s="169"/>
      <c r="I537" s="170"/>
      <c r="K537" s="66"/>
    </row>
    <row r="538" ht="15.75" customHeight="1">
      <c r="B538" s="66"/>
      <c r="H538" s="169"/>
      <c r="I538" s="170"/>
      <c r="K538" s="66"/>
    </row>
    <row r="539" ht="15.75" customHeight="1">
      <c r="B539" s="66"/>
      <c r="H539" s="169"/>
      <c r="I539" s="170"/>
      <c r="K539" s="66"/>
    </row>
    <row r="540" ht="15.75" customHeight="1">
      <c r="B540" s="66"/>
      <c r="H540" s="169"/>
      <c r="I540" s="170"/>
      <c r="K540" s="66"/>
    </row>
    <row r="541" ht="15.75" customHeight="1">
      <c r="B541" s="66"/>
      <c r="H541" s="169"/>
      <c r="I541" s="170"/>
      <c r="K541" s="66"/>
    </row>
    <row r="542" ht="15.75" customHeight="1">
      <c r="B542" s="66"/>
      <c r="H542" s="169"/>
      <c r="I542" s="170"/>
      <c r="K542" s="66"/>
    </row>
    <row r="543" ht="15.75" customHeight="1">
      <c r="B543" s="66"/>
      <c r="H543" s="169"/>
      <c r="I543" s="170"/>
      <c r="K543" s="66"/>
    </row>
    <row r="544" ht="15.75" customHeight="1">
      <c r="B544" s="66"/>
      <c r="H544" s="169"/>
      <c r="I544" s="170"/>
      <c r="K544" s="66"/>
    </row>
    <row r="545" ht="15.75" customHeight="1">
      <c r="B545" s="66"/>
      <c r="H545" s="169"/>
      <c r="I545" s="170"/>
      <c r="K545" s="66"/>
    </row>
    <row r="546" ht="15.75" customHeight="1">
      <c r="B546" s="66"/>
      <c r="H546" s="169"/>
      <c r="I546" s="170"/>
      <c r="K546" s="66"/>
    </row>
    <row r="547" ht="15.75" customHeight="1">
      <c r="B547" s="66"/>
      <c r="H547" s="169"/>
      <c r="I547" s="170"/>
      <c r="K547" s="66"/>
    </row>
    <row r="548" ht="15.75" customHeight="1">
      <c r="B548" s="66"/>
      <c r="H548" s="169"/>
      <c r="I548" s="170"/>
      <c r="K548" s="66"/>
    </row>
    <row r="549" ht="15.75" customHeight="1">
      <c r="B549" s="66"/>
      <c r="H549" s="169"/>
      <c r="I549" s="170"/>
      <c r="K549" s="66"/>
    </row>
    <row r="550" ht="15.75" customHeight="1">
      <c r="B550" s="66"/>
      <c r="H550" s="169"/>
      <c r="I550" s="170"/>
      <c r="K550" s="66"/>
    </row>
    <row r="551" ht="15.75" customHeight="1">
      <c r="B551" s="66"/>
      <c r="H551" s="169"/>
      <c r="I551" s="170"/>
      <c r="K551" s="66"/>
    </row>
    <row r="552" ht="15.75" customHeight="1">
      <c r="B552" s="66"/>
      <c r="H552" s="169"/>
      <c r="I552" s="170"/>
      <c r="K552" s="66"/>
    </row>
    <row r="553" ht="15.75" customHeight="1">
      <c r="B553" s="66"/>
      <c r="H553" s="169"/>
      <c r="I553" s="170"/>
      <c r="K553" s="66"/>
    </row>
    <row r="554" ht="15.75" customHeight="1">
      <c r="B554" s="66"/>
      <c r="H554" s="169"/>
      <c r="I554" s="170"/>
      <c r="K554" s="66"/>
    </row>
    <row r="555" ht="15.75" customHeight="1">
      <c r="B555" s="66"/>
      <c r="H555" s="169"/>
      <c r="I555" s="170"/>
      <c r="K555" s="66"/>
    </row>
    <row r="556" ht="15.75" customHeight="1">
      <c r="B556" s="66"/>
      <c r="H556" s="169"/>
      <c r="I556" s="170"/>
      <c r="K556" s="66"/>
    </row>
    <row r="557" ht="15.75" customHeight="1">
      <c r="B557" s="66"/>
      <c r="H557" s="169"/>
      <c r="I557" s="170"/>
      <c r="K557" s="66"/>
    </row>
    <row r="558" ht="15.75" customHeight="1">
      <c r="B558" s="66"/>
      <c r="H558" s="169"/>
      <c r="I558" s="170"/>
      <c r="K558" s="66"/>
    </row>
    <row r="559" ht="15.75" customHeight="1">
      <c r="B559" s="66"/>
      <c r="H559" s="169"/>
      <c r="I559" s="170"/>
      <c r="K559" s="66"/>
    </row>
    <row r="560" ht="15.75" customHeight="1">
      <c r="B560" s="66"/>
      <c r="H560" s="169"/>
      <c r="I560" s="170"/>
      <c r="K560" s="66"/>
    </row>
    <row r="561" ht="15.75" customHeight="1">
      <c r="B561" s="66"/>
      <c r="H561" s="169"/>
      <c r="I561" s="170"/>
      <c r="K561" s="66"/>
    </row>
    <row r="562" ht="15.75" customHeight="1">
      <c r="B562" s="66"/>
      <c r="H562" s="169"/>
      <c r="I562" s="170"/>
      <c r="K562" s="66"/>
    </row>
    <row r="563" ht="15.75" customHeight="1">
      <c r="B563" s="66"/>
      <c r="H563" s="169"/>
      <c r="I563" s="170"/>
      <c r="K563" s="66"/>
    </row>
    <row r="564" ht="15.75" customHeight="1">
      <c r="B564" s="66"/>
      <c r="H564" s="169"/>
      <c r="I564" s="170"/>
      <c r="K564" s="66"/>
    </row>
    <row r="565" ht="15.75" customHeight="1">
      <c r="B565" s="66"/>
      <c r="H565" s="169"/>
      <c r="I565" s="170"/>
      <c r="K565" s="66"/>
    </row>
    <row r="566" ht="15.75" customHeight="1">
      <c r="B566" s="66"/>
      <c r="H566" s="169"/>
      <c r="I566" s="170"/>
      <c r="K566" s="66"/>
    </row>
    <row r="567" ht="15.75" customHeight="1">
      <c r="B567" s="66"/>
      <c r="H567" s="169"/>
      <c r="I567" s="170"/>
      <c r="K567" s="66"/>
    </row>
    <row r="568" ht="15.75" customHeight="1">
      <c r="B568" s="66"/>
      <c r="H568" s="169"/>
      <c r="I568" s="170"/>
      <c r="K568" s="66"/>
    </row>
    <row r="569" ht="15.75" customHeight="1">
      <c r="B569" s="66"/>
      <c r="H569" s="169"/>
      <c r="I569" s="170"/>
      <c r="K569" s="66"/>
    </row>
    <row r="570" ht="15.75" customHeight="1">
      <c r="B570" s="66"/>
      <c r="H570" s="169"/>
      <c r="I570" s="170"/>
      <c r="K570" s="66"/>
    </row>
    <row r="571" ht="15.75" customHeight="1">
      <c r="B571" s="66"/>
      <c r="H571" s="169"/>
      <c r="I571" s="170"/>
      <c r="K571" s="66"/>
    </row>
    <row r="572" ht="15.75" customHeight="1">
      <c r="B572" s="66"/>
      <c r="H572" s="169"/>
      <c r="I572" s="170"/>
      <c r="K572" s="66"/>
    </row>
    <row r="573" ht="15.75" customHeight="1">
      <c r="B573" s="66"/>
      <c r="H573" s="169"/>
      <c r="I573" s="170"/>
      <c r="K573" s="66"/>
    </row>
    <row r="574" ht="15.75" customHeight="1">
      <c r="B574" s="66"/>
      <c r="H574" s="169"/>
      <c r="I574" s="170"/>
      <c r="K574" s="66"/>
    </row>
    <row r="575" ht="15.75" customHeight="1">
      <c r="B575" s="66"/>
      <c r="H575" s="169"/>
      <c r="I575" s="170"/>
      <c r="K575" s="66"/>
    </row>
    <row r="576" ht="15.75" customHeight="1">
      <c r="B576" s="66"/>
      <c r="H576" s="169"/>
      <c r="I576" s="170"/>
      <c r="K576" s="66"/>
    </row>
    <row r="577" ht="15.75" customHeight="1">
      <c r="B577" s="66"/>
      <c r="H577" s="169"/>
      <c r="I577" s="170"/>
      <c r="K577" s="66"/>
    </row>
    <row r="578" ht="15.75" customHeight="1">
      <c r="B578" s="66"/>
      <c r="H578" s="169"/>
      <c r="I578" s="170"/>
      <c r="K578" s="66"/>
    </row>
    <row r="579" ht="15.75" customHeight="1">
      <c r="B579" s="66"/>
      <c r="H579" s="169"/>
      <c r="I579" s="170"/>
      <c r="K579" s="66"/>
    </row>
    <row r="580" ht="15.75" customHeight="1">
      <c r="B580" s="66"/>
      <c r="H580" s="169"/>
      <c r="I580" s="170"/>
      <c r="K580" s="66"/>
    </row>
    <row r="581" ht="15.75" customHeight="1">
      <c r="B581" s="66"/>
      <c r="H581" s="169"/>
      <c r="I581" s="170"/>
      <c r="K581" s="66"/>
    </row>
    <row r="582" ht="15.75" customHeight="1">
      <c r="B582" s="66"/>
      <c r="H582" s="169"/>
      <c r="I582" s="170"/>
      <c r="K582" s="66"/>
    </row>
    <row r="583" ht="15.75" customHeight="1">
      <c r="B583" s="66"/>
      <c r="H583" s="169"/>
      <c r="I583" s="170"/>
      <c r="K583" s="66"/>
    </row>
    <row r="584" ht="15.75" customHeight="1">
      <c r="B584" s="66"/>
      <c r="H584" s="169"/>
      <c r="I584" s="170"/>
      <c r="K584" s="66"/>
    </row>
    <row r="585" ht="15.75" customHeight="1">
      <c r="B585" s="66"/>
      <c r="H585" s="169"/>
      <c r="I585" s="170"/>
      <c r="K585" s="66"/>
    </row>
    <row r="586" ht="15.75" customHeight="1">
      <c r="B586" s="66"/>
      <c r="H586" s="169"/>
      <c r="I586" s="170"/>
      <c r="K586" s="66"/>
    </row>
    <row r="587" ht="15.75" customHeight="1">
      <c r="B587" s="66"/>
      <c r="H587" s="169"/>
      <c r="I587" s="170"/>
      <c r="K587" s="66"/>
    </row>
    <row r="588" ht="15.75" customHeight="1">
      <c r="B588" s="66"/>
      <c r="H588" s="169"/>
      <c r="I588" s="170"/>
      <c r="K588" s="66"/>
    </row>
    <row r="589" ht="15.75" customHeight="1">
      <c r="B589" s="66"/>
      <c r="H589" s="169"/>
      <c r="I589" s="170"/>
      <c r="K589" s="66"/>
    </row>
    <row r="590" ht="15.75" customHeight="1">
      <c r="B590" s="66"/>
      <c r="H590" s="169"/>
      <c r="I590" s="170"/>
      <c r="K590" s="66"/>
    </row>
    <row r="591" ht="15.75" customHeight="1">
      <c r="B591" s="66"/>
      <c r="H591" s="169"/>
      <c r="I591" s="170"/>
      <c r="K591" s="66"/>
    </row>
    <row r="592" ht="15.75" customHeight="1">
      <c r="B592" s="66"/>
      <c r="H592" s="169"/>
      <c r="I592" s="170"/>
      <c r="K592" s="66"/>
    </row>
    <row r="593" ht="15.75" customHeight="1">
      <c r="B593" s="66"/>
      <c r="H593" s="169"/>
      <c r="I593" s="170"/>
      <c r="K593" s="66"/>
    </row>
    <row r="594" ht="15.75" customHeight="1">
      <c r="B594" s="66"/>
      <c r="H594" s="169"/>
      <c r="I594" s="170"/>
      <c r="K594" s="66"/>
    </row>
    <row r="595" ht="15.75" customHeight="1">
      <c r="B595" s="66"/>
      <c r="H595" s="169"/>
      <c r="I595" s="170"/>
      <c r="K595" s="66"/>
    </row>
    <row r="596" ht="15.75" customHeight="1">
      <c r="B596" s="66"/>
      <c r="H596" s="169"/>
      <c r="I596" s="170"/>
      <c r="K596" s="66"/>
    </row>
    <row r="597" ht="15.75" customHeight="1">
      <c r="B597" s="66"/>
      <c r="H597" s="169"/>
      <c r="I597" s="170"/>
      <c r="K597" s="66"/>
    </row>
    <row r="598" ht="15.75" customHeight="1">
      <c r="B598" s="66"/>
      <c r="H598" s="169"/>
      <c r="I598" s="170"/>
      <c r="K598" s="66"/>
    </row>
    <row r="599" ht="15.75" customHeight="1">
      <c r="B599" s="66"/>
      <c r="H599" s="169"/>
      <c r="I599" s="170"/>
      <c r="K599" s="66"/>
    </row>
    <row r="600" ht="15.75" customHeight="1">
      <c r="B600" s="66"/>
      <c r="H600" s="169"/>
      <c r="I600" s="170"/>
      <c r="K600" s="66"/>
    </row>
    <row r="601" ht="15.75" customHeight="1">
      <c r="B601" s="66"/>
      <c r="H601" s="169"/>
      <c r="I601" s="170"/>
      <c r="K601" s="66"/>
    </row>
    <row r="602" ht="15.75" customHeight="1">
      <c r="B602" s="66"/>
      <c r="H602" s="169"/>
      <c r="I602" s="170"/>
      <c r="K602" s="66"/>
    </row>
    <row r="603" ht="15.75" customHeight="1">
      <c r="B603" s="66"/>
      <c r="H603" s="169"/>
      <c r="I603" s="170"/>
      <c r="K603" s="66"/>
    </row>
    <row r="604" ht="15.75" customHeight="1">
      <c r="B604" s="66"/>
      <c r="H604" s="169"/>
      <c r="I604" s="170"/>
      <c r="K604" s="66"/>
    </row>
    <row r="605" ht="15.75" customHeight="1">
      <c r="B605" s="66"/>
      <c r="H605" s="169"/>
      <c r="I605" s="170"/>
      <c r="K605" s="66"/>
    </row>
    <row r="606" ht="15.75" customHeight="1">
      <c r="B606" s="66"/>
      <c r="H606" s="169"/>
      <c r="I606" s="170"/>
      <c r="K606" s="66"/>
    </row>
    <row r="607" ht="15.75" customHeight="1">
      <c r="B607" s="66"/>
      <c r="H607" s="169"/>
      <c r="I607" s="170"/>
      <c r="K607" s="66"/>
    </row>
    <row r="608" ht="15.75" customHeight="1">
      <c r="B608" s="66"/>
      <c r="H608" s="169"/>
      <c r="I608" s="170"/>
      <c r="K608" s="66"/>
    </row>
    <row r="609" ht="15.75" customHeight="1">
      <c r="B609" s="66"/>
      <c r="H609" s="169"/>
      <c r="I609" s="170"/>
      <c r="K609" s="66"/>
    </row>
    <row r="610" ht="15.75" customHeight="1">
      <c r="B610" s="66"/>
      <c r="H610" s="169"/>
      <c r="I610" s="170"/>
      <c r="K610" s="66"/>
    </row>
    <row r="611" ht="15.75" customHeight="1">
      <c r="B611" s="66"/>
      <c r="H611" s="169"/>
      <c r="I611" s="170"/>
      <c r="K611" s="66"/>
    </row>
    <row r="612" ht="15.75" customHeight="1">
      <c r="B612" s="66"/>
      <c r="H612" s="169"/>
      <c r="I612" s="170"/>
      <c r="K612" s="66"/>
    </row>
    <row r="613" ht="15.75" customHeight="1">
      <c r="B613" s="66"/>
      <c r="H613" s="169"/>
      <c r="I613" s="170"/>
      <c r="K613" s="66"/>
    </row>
    <row r="614" ht="15.75" customHeight="1">
      <c r="B614" s="66"/>
      <c r="H614" s="169"/>
      <c r="I614" s="170"/>
      <c r="K614" s="66"/>
    </row>
    <row r="615" ht="15.75" customHeight="1">
      <c r="B615" s="66"/>
      <c r="H615" s="169"/>
      <c r="I615" s="170"/>
      <c r="K615" s="66"/>
    </row>
    <row r="616" ht="15.75" customHeight="1">
      <c r="B616" s="66"/>
      <c r="H616" s="169"/>
      <c r="I616" s="170"/>
      <c r="K616" s="66"/>
    </row>
    <row r="617" ht="15.75" customHeight="1">
      <c r="B617" s="66"/>
      <c r="H617" s="169"/>
      <c r="I617" s="170"/>
      <c r="K617" s="66"/>
    </row>
    <row r="618" ht="15.75" customHeight="1">
      <c r="B618" s="66"/>
      <c r="H618" s="169"/>
      <c r="I618" s="170"/>
      <c r="K618" s="66"/>
    </row>
    <row r="619" ht="15.75" customHeight="1">
      <c r="B619" s="66"/>
      <c r="H619" s="169"/>
      <c r="I619" s="170"/>
      <c r="K619" s="66"/>
    </row>
    <row r="620" ht="15.75" customHeight="1">
      <c r="B620" s="66"/>
      <c r="H620" s="169"/>
      <c r="I620" s="170"/>
      <c r="K620" s="66"/>
    </row>
    <row r="621" ht="15.75" customHeight="1">
      <c r="B621" s="66"/>
      <c r="H621" s="169"/>
      <c r="I621" s="170"/>
      <c r="K621" s="66"/>
    </row>
    <row r="622" ht="15.75" customHeight="1">
      <c r="B622" s="66"/>
      <c r="H622" s="169"/>
      <c r="I622" s="170"/>
      <c r="K622" s="66"/>
    </row>
    <row r="623" ht="15.75" customHeight="1">
      <c r="B623" s="66"/>
      <c r="H623" s="169"/>
      <c r="I623" s="170"/>
      <c r="K623" s="66"/>
    </row>
    <row r="624" ht="15.75" customHeight="1">
      <c r="B624" s="66"/>
      <c r="H624" s="169"/>
      <c r="I624" s="170"/>
      <c r="K624" s="66"/>
    </row>
    <row r="625" ht="15.75" customHeight="1">
      <c r="B625" s="66"/>
      <c r="H625" s="169"/>
      <c r="I625" s="170"/>
      <c r="K625" s="66"/>
    </row>
    <row r="626" ht="15.75" customHeight="1">
      <c r="B626" s="66"/>
      <c r="H626" s="169"/>
      <c r="I626" s="170"/>
      <c r="K626" s="66"/>
    </row>
    <row r="627" ht="15.75" customHeight="1">
      <c r="B627" s="66"/>
      <c r="H627" s="169"/>
      <c r="I627" s="170"/>
      <c r="K627" s="66"/>
    </row>
    <row r="628" ht="15.75" customHeight="1">
      <c r="B628" s="66"/>
      <c r="H628" s="169"/>
      <c r="I628" s="170"/>
      <c r="K628" s="66"/>
    </row>
    <row r="629" ht="15.75" customHeight="1">
      <c r="B629" s="66"/>
      <c r="H629" s="169"/>
      <c r="I629" s="170"/>
      <c r="K629" s="66"/>
    </row>
    <row r="630" ht="15.75" customHeight="1">
      <c r="B630" s="66"/>
      <c r="H630" s="169"/>
      <c r="I630" s="170"/>
      <c r="K630" s="66"/>
    </row>
    <row r="631" ht="15.75" customHeight="1">
      <c r="B631" s="66"/>
      <c r="H631" s="169"/>
      <c r="I631" s="170"/>
      <c r="K631" s="66"/>
    </row>
    <row r="632" ht="15.75" customHeight="1">
      <c r="B632" s="66"/>
      <c r="H632" s="169"/>
      <c r="I632" s="170"/>
      <c r="K632" s="66"/>
    </row>
    <row r="633" ht="15.75" customHeight="1">
      <c r="B633" s="66"/>
      <c r="H633" s="169"/>
      <c r="I633" s="170"/>
      <c r="K633" s="66"/>
    </row>
    <row r="634" ht="15.75" customHeight="1">
      <c r="B634" s="66"/>
      <c r="H634" s="169"/>
      <c r="I634" s="170"/>
      <c r="K634" s="66"/>
    </row>
    <row r="635" ht="15.75" customHeight="1">
      <c r="B635" s="66"/>
      <c r="H635" s="169"/>
      <c r="I635" s="170"/>
      <c r="K635" s="66"/>
    </row>
    <row r="636" ht="15.75" customHeight="1">
      <c r="B636" s="66"/>
      <c r="H636" s="169"/>
      <c r="I636" s="170"/>
      <c r="K636" s="66"/>
    </row>
    <row r="637" ht="15.75" customHeight="1">
      <c r="B637" s="66"/>
      <c r="H637" s="169"/>
      <c r="I637" s="170"/>
      <c r="K637" s="66"/>
    </row>
    <row r="638" ht="15.75" customHeight="1">
      <c r="B638" s="66"/>
      <c r="H638" s="169"/>
      <c r="I638" s="170"/>
      <c r="K638" s="66"/>
    </row>
    <row r="639" ht="15.75" customHeight="1">
      <c r="B639" s="66"/>
      <c r="H639" s="169"/>
      <c r="I639" s="170"/>
      <c r="K639" s="66"/>
    </row>
    <row r="640" ht="15.75" customHeight="1">
      <c r="B640" s="66"/>
      <c r="H640" s="169"/>
      <c r="I640" s="170"/>
      <c r="K640" s="66"/>
    </row>
    <row r="641" ht="15.75" customHeight="1">
      <c r="B641" s="66"/>
      <c r="H641" s="169"/>
      <c r="I641" s="170"/>
      <c r="K641" s="66"/>
    </row>
    <row r="642" ht="15.75" customHeight="1">
      <c r="B642" s="66"/>
      <c r="H642" s="169"/>
      <c r="I642" s="170"/>
      <c r="K642" s="66"/>
    </row>
    <row r="643" ht="15.75" customHeight="1">
      <c r="B643" s="66"/>
      <c r="H643" s="169"/>
      <c r="I643" s="170"/>
      <c r="K643" s="66"/>
    </row>
    <row r="644" ht="15.75" customHeight="1">
      <c r="B644" s="66"/>
      <c r="H644" s="169"/>
      <c r="I644" s="170"/>
      <c r="K644" s="66"/>
    </row>
    <row r="645" ht="15.75" customHeight="1">
      <c r="B645" s="66"/>
      <c r="H645" s="169"/>
      <c r="I645" s="170"/>
      <c r="K645" s="66"/>
    </row>
    <row r="646" ht="15.75" customHeight="1">
      <c r="B646" s="66"/>
      <c r="H646" s="169"/>
      <c r="I646" s="170"/>
      <c r="K646" s="66"/>
    </row>
    <row r="647" ht="15.75" customHeight="1">
      <c r="B647" s="66"/>
      <c r="H647" s="169"/>
      <c r="I647" s="170"/>
      <c r="K647" s="66"/>
    </row>
    <row r="648" ht="15.75" customHeight="1">
      <c r="B648" s="66"/>
      <c r="H648" s="169"/>
      <c r="I648" s="170"/>
      <c r="K648" s="66"/>
    </row>
    <row r="649" ht="15.75" customHeight="1">
      <c r="B649" s="66"/>
      <c r="H649" s="169"/>
      <c r="I649" s="170"/>
      <c r="K649" s="66"/>
    </row>
    <row r="650" ht="15.75" customHeight="1">
      <c r="B650" s="66"/>
      <c r="H650" s="169"/>
      <c r="I650" s="170"/>
      <c r="K650" s="66"/>
    </row>
    <row r="651" ht="15.75" customHeight="1">
      <c r="B651" s="66"/>
      <c r="H651" s="169"/>
      <c r="I651" s="170"/>
      <c r="K651" s="66"/>
    </row>
    <row r="652" ht="15.75" customHeight="1">
      <c r="B652" s="66"/>
      <c r="H652" s="169"/>
      <c r="I652" s="170"/>
      <c r="K652" s="66"/>
    </row>
    <row r="653" ht="15.75" customHeight="1">
      <c r="B653" s="66"/>
      <c r="H653" s="169"/>
      <c r="I653" s="170"/>
      <c r="K653" s="66"/>
    </row>
    <row r="654" ht="15.75" customHeight="1">
      <c r="B654" s="66"/>
      <c r="H654" s="169"/>
      <c r="I654" s="170"/>
      <c r="K654" s="66"/>
    </row>
    <row r="655" ht="15.75" customHeight="1">
      <c r="B655" s="66"/>
      <c r="H655" s="169"/>
      <c r="I655" s="170"/>
      <c r="K655" s="66"/>
    </row>
    <row r="656" ht="15.75" customHeight="1">
      <c r="B656" s="66"/>
      <c r="H656" s="169"/>
      <c r="I656" s="170"/>
      <c r="K656" s="66"/>
    </row>
    <row r="657" ht="15.75" customHeight="1">
      <c r="B657" s="66"/>
      <c r="H657" s="169"/>
      <c r="I657" s="170"/>
      <c r="K657" s="66"/>
    </row>
    <row r="658" ht="15.75" customHeight="1">
      <c r="B658" s="66"/>
      <c r="H658" s="169"/>
      <c r="I658" s="170"/>
      <c r="K658" s="66"/>
    </row>
    <row r="659" ht="15.75" customHeight="1">
      <c r="B659" s="66"/>
      <c r="H659" s="169"/>
      <c r="I659" s="170"/>
      <c r="K659" s="66"/>
    </row>
    <row r="660" ht="15.75" customHeight="1">
      <c r="B660" s="66"/>
      <c r="H660" s="169"/>
      <c r="I660" s="170"/>
      <c r="K660" s="66"/>
    </row>
    <row r="661" ht="15.75" customHeight="1">
      <c r="B661" s="66"/>
      <c r="H661" s="169"/>
      <c r="I661" s="170"/>
      <c r="K661" s="66"/>
    </row>
    <row r="662" ht="15.75" customHeight="1">
      <c r="B662" s="66"/>
      <c r="H662" s="169"/>
      <c r="I662" s="170"/>
      <c r="K662" s="66"/>
    </row>
    <row r="663" ht="15.75" customHeight="1">
      <c r="B663" s="66"/>
      <c r="H663" s="169"/>
      <c r="I663" s="170"/>
      <c r="K663" s="66"/>
    </row>
    <row r="664" ht="15.75" customHeight="1">
      <c r="B664" s="66"/>
      <c r="H664" s="169"/>
      <c r="I664" s="170"/>
      <c r="K664" s="66"/>
    </row>
    <row r="665" ht="15.75" customHeight="1">
      <c r="B665" s="66"/>
      <c r="H665" s="169"/>
      <c r="I665" s="170"/>
      <c r="K665" s="66"/>
    </row>
    <row r="666" ht="15.75" customHeight="1">
      <c r="B666" s="66"/>
      <c r="H666" s="169"/>
      <c r="I666" s="170"/>
      <c r="K666" s="66"/>
    </row>
    <row r="667" ht="15.75" customHeight="1">
      <c r="B667" s="66"/>
      <c r="H667" s="169"/>
      <c r="I667" s="170"/>
      <c r="K667" s="66"/>
    </row>
    <row r="668" ht="15.75" customHeight="1">
      <c r="B668" s="66"/>
      <c r="H668" s="169"/>
      <c r="I668" s="170"/>
      <c r="K668" s="66"/>
    </row>
    <row r="669" ht="15.75" customHeight="1">
      <c r="B669" s="66"/>
      <c r="H669" s="169"/>
      <c r="I669" s="170"/>
      <c r="K669" s="66"/>
    </row>
    <row r="670" ht="15.75" customHeight="1">
      <c r="B670" s="66"/>
      <c r="H670" s="169"/>
      <c r="I670" s="170"/>
      <c r="K670" s="66"/>
    </row>
    <row r="671" ht="15.75" customHeight="1">
      <c r="B671" s="66"/>
      <c r="H671" s="169"/>
      <c r="I671" s="170"/>
      <c r="K671" s="66"/>
    </row>
    <row r="672" ht="15.75" customHeight="1">
      <c r="B672" s="66"/>
      <c r="H672" s="169"/>
      <c r="I672" s="170"/>
      <c r="K672" s="66"/>
    </row>
    <row r="673" ht="15.75" customHeight="1">
      <c r="B673" s="66"/>
      <c r="H673" s="169"/>
      <c r="I673" s="170"/>
      <c r="K673" s="66"/>
    </row>
    <row r="674" ht="15.75" customHeight="1">
      <c r="B674" s="66"/>
      <c r="H674" s="169"/>
      <c r="I674" s="170"/>
      <c r="K674" s="66"/>
    </row>
    <row r="675" ht="15.75" customHeight="1">
      <c r="B675" s="66"/>
      <c r="H675" s="169"/>
      <c r="I675" s="170"/>
      <c r="K675" s="66"/>
    </row>
    <row r="676" ht="15.75" customHeight="1">
      <c r="B676" s="66"/>
      <c r="H676" s="169"/>
      <c r="I676" s="170"/>
      <c r="K676" s="66"/>
    </row>
    <row r="677" ht="15.75" customHeight="1">
      <c r="B677" s="66"/>
      <c r="H677" s="169"/>
      <c r="I677" s="170"/>
      <c r="K677" s="66"/>
    </row>
    <row r="678" ht="15.75" customHeight="1">
      <c r="B678" s="66"/>
      <c r="H678" s="169"/>
      <c r="I678" s="170"/>
      <c r="K678" s="66"/>
    </row>
    <row r="679" ht="15.75" customHeight="1">
      <c r="B679" s="66"/>
      <c r="H679" s="169"/>
      <c r="I679" s="170"/>
      <c r="K679" s="66"/>
    </row>
    <row r="680" ht="15.75" customHeight="1">
      <c r="B680" s="66"/>
      <c r="H680" s="169"/>
      <c r="I680" s="170"/>
      <c r="K680" s="66"/>
    </row>
    <row r="681" ht="15.75" customHeight="1">
      <c r="B681" s="66"/>
      <c r="H681" s="169"/>
      <c r="I681" s="170"/>
      <c r="K681" s="66"/>
    </row>
    <row r="682" ht="15.75" customHeight="1">
      <c r="B682" s="66"/>
      <c r="H682" s="169"/>
      <c r="I682" s="170"/>
      <c r="K682" s="66"/>
    </row>
    <row r="683" ht="15.75" customHeight="1">
      <c r="B683" s="66"/>
      <c r="H683" s="169"/>
      <c r="I683" s="170"/>
      <c r="K683" s="66"/>
    </row>
    <row r="684" ht="15.75" customHeight="1">
      <c r="B684" s="66"/>
      <c r="H684" s="169"/>
      <c r="I684" s="170"/>
      <c r="K684" s="66"/>
    </row>
    <row r="685" ht="15.75" customHeight="1">
      <c r="B685" s="66"/>
      <c r="H685" s="169"/>
      <c r="I685" s="170"/>
      <c r="K685" s="66"/>
    </row>
    <row r="686" ht="15.75" customHeight="1">
      <c r="B686" s="66"/>
      <c r="H686" s="169"/>
      <c r="I686" s="170"/>
      <c r="K686" s="66"/>
    </row>
    <row r="687" ht="15.75" customHeight="1">
      <c r="B687" s="66"/>
      <c r="H687" s="169"/>
      <c r="I687" s="170"/>
      <c r="K687" s="66"/>
    </row>
    <row r="688" ht="15.75" customHeight="1">
      <c r="B688" s="66"/>
      <c r="H688" s="169"/>
      <c r="I688" s="170"/>
      <c r="K688" s="66"/>
    </row>
    <row r="689" ht="15.75" customHeight="1">
      <c r="B689" s="66"/>
      <c r="H689" s="169"/>
      <c r="I689" s="170"/>
      <c r="K689" s="66"/>
    </row>
    <row r="690" ht="15.75" customHeight="1">
      <c r="B690" s="66"/>
      <c r="H690" s="169"/>
      <c r="I690" s="170"/>
      <c r="K690" s="66"/>
    </row>
    <row r="691" ht="15.75" customHeight="1">
      <c r="B691" s="66"/>
      <c r="H691" s="169"/>
      <c r="I691" s="170"/>
      <c r="K691" s="66"/>
    </row>
    <row r="692" ht="15.75" customHeight="1">
      <c r="B692" s="66"/>
      <c r="H692" s="169"/>
      <c r="I692" s="170"/>
      <c r="K692" s="66"/>
    </row>
    <row r="693" ht="15.75" customHeight="1">
      <c r="B693" s="66"/>
      <c r="H693" s="169"/>
      <c r="I693" s="170"/>
      <c r="K693" s="66"/>
    </row>
    <row r="694" ht="15.75" customHeight="1">
      <c r="B694" s="66"/>
      <c r="H694" s="169"/>
      <c r="I694" s="170"/>
      <c r="K694" s="66"/>
    </row>
    <row r="695" ht="15.75" customHeight="1">
      <c r="B695" s="66"/>
      <c r="H695" s="169"/>
      <c r="I695" s="170"/>
      <c r="K695" s="66"/>
    </row>
    <row r="696" ht="15.75" customHeight="1">
      <c r="B696" s="66"/>
      <c r="H696" s="169"/>
      <c r="I696" s="170"/>
      <c r="K696" s="66"/>
    </row>
    <row r="697" ht="15.75" customHeight="1">
      <c r="B697" s="66"/>
      <c r="H697" s="169"/>
      <c r="I697" s="170"/>
      <c r="K697" s="66"/>
    </row>
    <row r="698" ht="15.75" customHeight="1">
      <c r="B698" s="66"/>
      <c r="H698" s="169"/>
      <c r="I698" s="170"/>
      <c r="K698" s="66"/>
    </row>
    <row r="699" ht="15.75" customHeight="1">
      <c r="B699" s="66"/>
      <c r="H699" s="169"/>
      <c r="I699" s="170"/>
      <c r="K699" s="66"/>
    </row>
    <row r="700" ht="15.75" customHeight="1">
      <c r="B700" s="66"/>
      <c r="H700" s="169"/>
      <c r="I700" s="170"/>
      <c r="K700" s="66"/>
    </row>
    <row r="701" ht="15.75" customHeight="1">
      <c r="B701" s="66"/>
      <c r="H701" s="169"/>
      <c r="I701" s="170"/>
      <c r="K701" s="66"/>
    </row>
    <row r="702" ht="15.75" customHeight="1">
      <c r="B702" s="66"/>
      <c r="H702" s="169"/>
      <c r="I702" s="170"/>
      <c r="K702" s="66"/>
    </row>
    <row r="703" ht="15.75" customHeight="1">
      <c r="B703" s="66"/>
      <c r="H703" s="169"/>
      <c r="I703" s="170"/>
      <c r="K703" s="66"/>
    </row>
    <row r="704" ht="15.75" customHeight="1">
      <c r="B704" s="66"/>
      <c r="H704" s="169"/>
      <c r="I704" s="170"/>
      <c r="K704" s="66"/>
    </row>
    <row r="705" ht="15.75" customHeight="1">
      <c r="B705" s="66"/>
      <c r="H705" s="169"/>
      <c r="I705" s="170"/>
      <c r="K705" s="66"/>
    </row>
    <row r="706" ht="15.75" customHeight="1">
      <c r="B706" s="66"/>
      <c r="H706" s="169"/>
      <c r="I706" s="170"/>
      <c r="K706" s="66"/>
    </row>
    <row r="707" ht="15.75" customHeight="1">
      <c r="B707" s="66"/>
      <c r="H707" s="169"/>
      <c r="I707" s="170"/>
      <c r="K707" s="66"/>
    </row>
    <row r="708" ht="15.75" customHeight="1">
      <c r="B708" s="66"/>
      <c r="H708" s="169"/>
      <c r="I708" s="170"/>
      <c r="K708" s="66"/>
    </row>
    <row r="709" ht="15.75" customHeight="1">
      <c r="B709" s="66"/>
      <c r="H709" s="169"/>
      <c r="I709" s="170"/>
      <c r="K709" s="66"/>
    </row>
    <row r="710" ht="15.75" customHeight="1">
      <c r="B710" s="66"/>
      <c r="H710" s="169"/>
      <c r="I710" s="170"/>
      <c r="K710" s="66"/>
    </row>
    <row r="711" ht="15.75" customHeight="1">
      <c r="B711" s="66"/>
      <c r="H711" s="169"/>
      <c r="I711" s="170"/>
      <c r="K711" s="66"/>
    </row>
    <row r="712" ht="15.75" customHeight="1">
      <c r="B712" s="66"/>
      <c r="H712" s="169"/>
      <c r="I712" s="170"/>
      <c r="K712" s="66"/>
    </row>
    <row r="713" ht="15.75" customHeight="1">
      <c r="B713" s="66"/>
      <c r="H713" s="169"/>
      <c r="I713" s="170"/>
      <c r="K713" s="66"/>
    </row>
    <row r="714" ht="15.75" customHeight="1">
      <c r="B714" s="66"/>
      <c r="H714" s="169"/>
      <c r="I714" s="170"/>
      <c r="K714" s="66"/>
    </row>
    <row r="715" ht="15.75" customHeight="1">
      <c r="B715" s="66"/>
      <c r="H715" s="169"/>
      <c r="I715" s="170"/>
      <c r="K715" s="66"/>
    </row>
    <row r="716" ht="15.75" customHeight="1">
      <c r="B716" s="66"/>
      <c r="H716" s="169"/>
      <c r="I716" s="170"/>
      <c r="K716" s="66"/>
    </row>
    <row r="717" ht="15.75" customHeight="1">
      <c r="B717" s="66"/>
      <c r="H717" s="169"/>
      <c r="I717" s="170"/>
      <c r="K717" s="66"/>
    </row>
    <row r="718" ht="15.75" customHeight="1">
      <c r="B718" s="66"/>
      <c r="H718" s="169"/>
      <c r="I718" s="170"/>
      <c r="K718" s="66"/>
    </row>
    <row r="719" ht="15.75" customHeight="1">
      <c r="B719" s="66"/>
      <c r="H719" s="169"/>
      <c r="I719" s="170"/>
      <c r="K719" s="66"/>
    </row>
    <row r="720" ht="15.75" customHeight="1">
      <c r="B720" s="66"/>
      <c r="H720" s="169"/>
      <c r="I720" s="170"/>
      <c r="K720" s="66"/>
    </row>
    <row r="721" ht="15.75" customHeight="1">
      <c r="B721" s="66"/>
      <c r="H721" s="169"/>
      <c r="I721" s="170"/>
      <c r="K721" s="66"/>
    </row>
    <row r="722" ht="15.75" customHeight="1">
      <c r="B722" s="66"/>
      <c r="H722" s="169"/>
      <c r="I722" s="170"/>
      <c r="K722" s="66"/>
    </row>
    <row r="723" ht="15.75" customHeight="1">
      <c r="B723" s="66"/>
      <c r="H723" s="169"/>
      <c r="I723" s="170"/>
      <c r="K723" s="66"/>
    </row>
    <row r="724" ht="15.75" customHeight="1">
      <c r="B724" s="66"/>
      <c r="H724" s="169"/>
      <c r="I724" s="170"/>
      <c r="K724" s="66"/>
    </row>
    <row r="725" ht="15.75" customHeight="1">
      <c r="B725" s="66"/>
      <c r="H725" s="169"/>
      <c r="I725" s="170"/>
      <c r="K725" s="66"/>
    </row>
    <row r="726" ht="15.75" customHeight="1">
      <c r="B726" s="66"/>
      <c r="H726" s="169"/>
      <c r="I726" s="170"/>
      <c r="K726" s="66"/>
    </row>
    <row r="727" ht="15.75" customHeight="1">
      <c r="B727" s="66"/>
      <c r="H727" s="169"/>
      <c r="I727" s="170"/>
      <c r="K727" s="66"/>
    </row>
    <row r="728" ht="15.75" customHeight="1">
      <c r="B728" s="66"/>
      <c r="H728" s="169"/>
      <c r="I728" s="170"/>
      <c r="K728" s="66"/>
    </row>
    <row r="729" ht="15.75" customHeight="1">
      <c r="B729" s="66"/>
      <c r="H729" s="169"/>
      <c r="I729" s="170"/>
      <c r="K729" s="66"/>
    </row>
    <row r="730" ht="15.75" customHeight="1">
      <c r="B730" s="66"/>
      <c r="H730" s="169"/>
      <c r="I730" s="170"/>
      <c r="K730" s="66"/>
    </row>
    <row r="731" ht="15.75" customHeight="1">
      <c r="B731" s="66"/>
      <c r="H731" s="169"/>
      <c r="I731" s="170"/>
      <c r="K731" s="66"/>
    </row>
    <row r="732" ht="15.75" customHeight="1">
      <c r="B732" s="66"/>
      <c r="H732" s="169"/>
      <c r="I732" s="170"/>
      <c r="K732" s="66"/>
    </row>
    <row r="733" ht="15.75" customHeight="1">
      <c r="B733" s="66"/>
      <c r="H733" s="169"/>
      <c r="I733" s="170"/>
      <c r="K733" s="66"/>
    </row>
    <row r="734" ht="15.75" customHeight="1">
      <c r="B734" s="66"/>
      <c r="H734" s="169"/>
      <c r="I734" s="170"/>
      <c r="K734" s="66"/>
    </row>
    <row r="735" ht="15.75" customHeight="1">
      <c r="B735" s="66"/>
      <c r="H735" s="169"/>
      <c r="I735" s="170"/>
      <c r="K735" s="66"/>
    </row>
    <row r="736" ht="15.75" customHeight="1">
      <c r="B736" s="66"/>
      <c r="H736" s="169"/>
      <c r="I736" s="170"/>
      <c r="K736" s="66"/>
    </row>
    <row r="737" ht="15.75" customHeight="1">
      <c r="B737" s="66"/>
      <c r="H737" s="169"/>
      <c r="I737" s="170"/>
      <c r="K737" s="66"/>
    </row>
    <row r="738" ht="15.75" customHeight="1">
      <c r="B738" s="66"/>
      <c r="H738" s="169"/>
      <c r="I738" s="170"/>
      <c r="K738" s="66"/>
    </row>
    <row r="739" ht="15.75" customHeight="1">
      <c r="B739" s="66"/>
      <c r="H739" s="169"/>
      <c r="I739" s="170"/>
      <c r="K739" s="66"/>
    </row>
    <row r="740" ht="15.75" customHeight="1">
      <c r="B740" s="66"/>
      <c r="H740" s="169"/>
      <c r="I740" s="170"/>
      <c r="K740" s="66"/>
    </row>
    <row r="741" ht="15.75" customHeight="1">
      <c r="B741" s="66"/>
      <c r="H741" s="169"/>
      <c r="I741" s="170"/>
      <c r="K741" s="66"/>
    </row>
    <row r="742" ht="15.75" customHeight="1">
      <c r="B742" s="66"/>
      <c r="H742" s="169"/>
      <c r="I742" s="170"/>
      <c r="K742" s="66"/>
    </row>
    <row r="743" ht="15.75" customHeight="1">
      <c r="B743" s="66"/>
      <c r="H743" s="169"/>
      <c r="I743" s="170"/>
      <c r="K743" s="66"/>
    </row>
    <row r="744" ht="15.75" customHeight="1">
      <c r="B744" s="66"/>
      <c r="H744" s="169"/>
      <c r="I744" s="170"/>
      <c r="K744" s="66"/>
    </row>
    <row r="745" ht="15.75" customHeight="1">
      <c r="B745" s="66"/>
      <c r="H745" s="169"/>
      <c r="I745" s="170"/>
      <c r="K745" s="66"/>
    </row>
    <row r="746" ht="15.75" customHeight="1">
      <c r="B746" s="66"/>
      <c r="H746" s="169"/>
      <c r="I746" s="170"/>
      <c r="K746" s="66"/>
    </row>
    <row r="747" ht="15.75" customHeight="1">
      <c r="B747" s="66"/>
      <c r="H747" s="169"/>
      <c r="I747" s="170"/>
      <c r="K747" s="66"/>
    </row>
    <row r="748" ht="15.75" customHeight="1">
      <c r="B748" s="66"/>
      <c r="H748" s="169"/>
      <c r="I748" s="170"/>
      <c r="K748" s="66"/>
    </row>
    <row r="749" ht="15.75" customHeight="1">
      <c r="B749" s="66"/>
      <c r="H749" s="169"/>
      <c r="I749" s="170"/>
      <c r="K749" s="66"/>
    </row>
    <row r="750" ht="15.75" customHeight="1">
      <c r="B750" s="66"/>
      <c r="H750" s="169"/>
      <c r="I750" s="170"/>
      <c r="K750" s="66"/>
    </row>
    <row r="751" ht="15.75" customHeight="1">
      <c r="B751" s="66"/>
      <c r="H751" s="169"/>
      <c r="I751" s="170"/>
      <c r="K751" s="66"/>
    </row>
    <row r="752" ht="15.75" customHeight="1">
      <c r="B752" s="66"/>
      <c r="H752" s="169"/>
      <c r="I752" s="170"/>
      <c r="K752" s="66"/>
    </row>
    <row r="753" ht="15.75" customHeight="1">
      <c r="B753" s="66"/>
      <c r="H753" s="169"/>
      <c r="I753" s="170"/>
      <c r="K753" s="66"/>
    </row>
    <row r="754" ht="15.75" customHeight="1">
      <c r="B754" s="66"/>
      <c r="H754" s="169"/>
      <c r="I754" s="170"/>
      <c r="K754" s="66"/>
    </row>
    <row r="755" ht="15.75" customHeight="1">
      <c r="B755" s="66"/>
      <c r="H755" s="169"/>
      <c r="I755" s="170"/>
      <c r="K755" s="66"/>
    </row>
    <row r="756" ht="15.75" customHeight="1">
      <c r="B756" s="66"/>
      <c r="H756" s="169"/>
      <c r="I756" s="170"/>
      <c r="K756" s="66"/>
    </row>
    <row r="757" ht="15.75" customHeight="1">
      <c r="B757" s="66"/>
      <c r="H757" s="169"/>
      <c r="I757" s="170"/>
      <c r="K757" s="66"/>
    </row>
    <row r="758" ht="15.75" customHeight="1">
      <c r="B758" s="66"/>
      <c r="H758" s="169"/>
      <c r="I758" s="170"/>
      <c r="K758" s="66"/>
    </row>
    <row r="759" ht="15.75" customHeight="1">
      <c r="B759" s="66"/>
      <c r="H759" s="169"/>
      <c r="I759" s="170"/>
      <c r="K759" s="66"/>
    </row>
    <row r="760" ht="15.75" customHeight="1">
      <c r="B760" s="66"/>
      <c r="H760" s="169"/>
      <c r="I760" s="170"/>
      <c r="K760" s="66"/>
    </row>
    <row r="761" ht="15.75" customHeight="1">
      <c r="B761" s="66"/>
      <c r="H761" s="169"/>
      <c r="I761" s="170"/>
      <c r="K761" s="66"/>
    </row>
    <row r="762" ht="15.75" customHeight="1">
      <c r="B762" s="66"/>
      <c r="H762" s="169"/>
      <c r="I762" s="170"/>
      <c r="K762" s="66"/>
    </row>
    <row r="763" ht="15.75" customHeight="1">
      <c r="B763" s="66"/>
      <c r="H763" s="169"/>
      <c r="I763" s="170"/>
      <c r="K763" s="66"/>
    </row>
    <row r="764" ht="15.75" customHeight="1">
      <c r="B764" s="66"/>
      <c r="H764" s="169"/>
      <c r="I764" s="170"/>
      <c r="K764" s="66"/>
    </row>
    <row r="765" ht="15.75" customHeight="1">
      <c r="B765" s="66"/>
      <c r="H765" s="169"/>
      <c r="I765" s="170"/>
      <c r="K765" s="66"/>
    </row>
    <row r="766" ht="15.75" customHeight="1">
      <c r="B766" s="66"/>
      <c r="H766" s="169"/>
      <c r="I766" s="170"/>
      <c r="K766" s="66"/>
    </row>
    <row r="767" ht="15.75" customHeight="1">
      <c r="B767" s="66"/>
      <c r="H767" s="169"/>
      <c r="I767" s="170"/>
      <c r="K767" s="66"/>
    </row>
    <row r="768" ht="15.75" customHeight="1">
      <c r="B768" s="66"/>
      <c r="H768" s="169"/>
      <c r="I768" s="170"/>
      <c r="K768" s="66"/>
    </row>
    <row r="769" ht="15.75" customHeight="1">
      <c r="B769" s="66"/>
      <c r="H769" s="169"/>
      <c r="I769" s="170"/>
      <c r="K769" s="66"/>
    </row>
    <row r="770" ht="15.75" customHeight="1">
      <c r="B770" s="66"/>
      <c r="H770" s="169"/>
      <c r="I770" s="170"/>
      <c r="K770" s="66"/>
    </row>
    <row r="771" ht="15.75" customHeight="1">
      <c r="B771" s="66"/>
      <c r="H771" s="169"/>
      <c r="I771" s="170"/>
      <c r="K771" s="66"/>
    </row>
    <row r="772" ht="15.75" customHeight="1">
      <c r="B772" s="66"/>
      <c r="H772" s="169"/>
      <c r="I772" s="170"/>
      <c r="K772" s="66"/>
    </row>
    <row r="773" ht="15.75" customHeight="1">
      <c r="B773" s="66"/>
      <c r="H773" s="169"/>
      <c r="I773" s="170"/>
      <c r="K773" s="66"/>
    </row>
    <row r="774" ht="15.75" customHeight="1">
      <c r="B774" s="66"/>
      <c r="H774" s="169"/>
      <c r="I774" s="170"/>
      <c r="K774" s="66"/>
    </row>
    <row r="775" ht="15.75" customHeight="1">
      <c r="B775" s="66"/>
      <c r="H775" s="169"/>
      <c r="I775" s="170"/>
      <c r="K775" s="66"/>
    </row>
    <row r="776" ht="15.75" customHeight="1">
      <c r="B776" s="66"/>
      <c r="H776" s="169"/>
      <c r="I776" s="170"/>
      <c r="K776" s="66"/>
    </row>
    <row r="777" ht="15.75" customHeight="1">
      <c r="B777" s="66"/>
      <c r="H777" s="169"/>
      <c r="I777" s="170"/>
      <c r="K777" s="66"/>
    </row>
    <row r="778" ht="15.75" customHeight="1">
      <c r="B778" s="66"/>
      <c r="H778" s="169"/>
      <c r="I778" s="170"/>
      <c r="K778" s="66"/>
    </row>
    <row r="779" ht="15.75" customHeight="1">
      <c r="B779" s="66"/>
      <c r="H779" s="169"/>
      <c r="I779" s="170"/>
      <c r="K779" s="66"/>
    </row>
    <row r="780" ht="15.75" customHeight="1">
      <c r="B780" s="66"/>
      <c r="H780" s="169"/>
      <c r="I780" s="170"/>
      <c r="K780" s="66"/>
    </row>
    <row r="781" ht="15.75" customHeight="1">
      <c r="B781" s="66"/>
      <c r="H781" s="169"/>
      <c r="I781" s="170"/>
      <c r="K781" s="66"/>
    </row>
    <row r="782" ht="15.75" customHeight="1">
      <c r="B782" s="66"/>
      <c r="H782" s="169"/>
      <c r="I782" s="170"/>
      <c r="K782" s="66"/>
    </row>
    <row r="783" ht="15.75" customHeight="1">
      <c r="B783" s="66"/>
      <c r="H783" s="169"/>
      <c r="I783" s="170"/>
      <c r="K783" s="66"/>
    </row>
    <row r="784" ht="15.75" customHeight="1">
      <c r="B784" s="66"/>
      <c r="H784" s="169"/>
      <c r="I784" s="170"/>
      <c r="K784" s="66"/>
    </row>
    <row r="785" ht="15.75" customHeight="1">
      <c r="B785" s="66"/>
      <c r="H785" s="169"/>
      <c r="I785" s="170"/>
      <c r="K785" s="66"/>
    </row>
    <row r="786" ht="15.75" customHeight="1">
      <c r="B786" s="66"/>
      <c r="H786" s="169"/>
      <c r="I786" s="170"/>
      <c r="K786" s="66"/>
    </row>
    <row r="787" ht="15.75" customHeight="1">
      <c r="B787" s="66"/>
      <c r="H787" s="169"/>
      <c r="I787" s="170"/>
      <c r="K787" s="66"/>
    </row>
    <row r="788" ht="15.75" customHeight="1">
      <c r="B788" s="66"/>
      <c r="H788" s="169"/>
      <c r="I788" s="170"/>
      <c r="K788" s="66"/>
    </row>
    <row r="789" ht="15.75" customHeight="1">
      <c r="B789" s="66"/>
      <c r="H789" s="169"/>
      <c r="I789" s="170"/>
      <c r="K789" s="66"/>
    </row>
    <row r="790" ht="15.75" customHeight="1">
      <c r="B790" s="66"/>
      <c r="H790" s="169"/>
      <c r="I790" s="170"/>
      <c r="K790" s="66"/>
    </row>
    <row r="791" ht="15.75" customHeight="1">
      <c r="B791" s="66"/>
      <c r="H791" s="169"/>
      <c r="I791" s="170"/>
      <c r="K791" s="66"/>
    </row>
    <row r="792" ht="15.75" customHeight="1">
      <c r="B792" s="66"/>
      <c r="H792" s="169"/>
      <c r="I792" s="170"/>
      <c r="K792" s="66"/>
    </row>
    <row r="793" ht="15.75" customHeight="1">
      <c r="B793" s="66"/>
      <c r="H793" s="169"/>
      <c r="I793" s="170"/>
      <c r="K793" s="66"/>
    </row>
    <row r="794" ht="15.75" customHeight="1">
      <c r="B794" s="66"/>
      <c r="H794" s="169"/>
      <c r="I794" s="170"/>
      <c r="K794" s="66"/>
    </row>
    <row r="795" ht="15.75" customHeight="1">
      <c r="B795" s="66"/>
      <c r="H795" s="169"/>
      <c r="I795" s="170"/>
      <c r="K795" s="66"/>
    </row>
    <row r="796" ht="15.75" customHeight="1">
      <c r="B796" s="66"/>
      <c r="H796" s="169"/>
      <c r="I796" s="170"/>
      <c r="K796" s="66"/>
    </row>
    <row r="797" ht="15.75" customHeight="1">
      <c r="B797" s="66"/>
      <c r="H797" s="169"/>
      <c r="I797" s="170"/>
      <c r="K797" s="66"/>
    </row>
    <row r="798" ht="15.75" customHeight="1">
      <c r="B798" s="66"/>
      <c r="H798" s="169"/>
      <c r="I798" s="170"/>
      <c r="K798" s="66"/>
    </row>
    <row r="799" ht="15.75" customHeight="1">
      <c r="B799" s="66"/>
      <c r="H799" s="169"/>
      <c r="I799" s="170"/>
      <c r="K799" s="66"/>
    </row>
    <row r="800" ht="15.75" customHeight="1">
      <c r="B800" s="66"/>
      <c r="H800" s="169"/>
      <c r="I800" s="170"/>
      <c r="K800" s="66"/>
    </row>
    <row r="801" ht="15.75" customHeight="1">
      <c r="B801" s="66"/>
      <c r="H801" s="169"/>
      <c r="I801" s="170"/>
      <c r="K801" s="66"/>
    </row>
    <row r="802" ht="15.75" customHeight="1">
      <c r="B802" s="66"/>
      <c r="H802" s="169"/>
      <c r="I802" s="170"/>
      <c r="K802" s="66"/>
    </row>
    <row r="803" ht="15.75" customHeight="1">
      <c r="B803" s="66"/>
      <c r="H803" s="169"/>
      <c r="I803" s="170"/>
      <c r="K803" s="66"/>
    </row>
    <row r="804" ht="15.75" customHeight="1">
      <c r="B804" s="66"/>
      <c r="H804" s="169"/>
      <c r="I804" s="170"/>
      <c r="K804" s="66"/>
    </row>
    <row r="805" ht="15.75" customHeight="1">
      <c r="B805" s="66"/>
      <c r="H805" s="169"/>
      <c r="I805" s="170"/>
      <c r="K805" s="66"/>
    </row>
    <row r="806" ht="15.75" customHeight="1">
      <c r="B806" s="66"/>
      <c r="H806" s="169"/>
      <c r="I806" s="170"/>
      <c r="K806" s="66"/>
    </row>
    <row r="807" ht="15.75" customHeight="1">
      <c r="B807" s="66"/>
      <c r="H807" s="169"/>
      <c r="I807" s="170"/>
      <c r="K807" s="66"/>
    </row>
    <row r="808" ht="15.75" customHeight="1">
      <c r="B808" s="66"/>
      <c r="H808" s="169"/>
      <c r="I808" s="170"/>
      <c r="K808" s="66"/>
    </row>
    <row r="809" ht="15.75" customHeight="1">
      <c r="B809" s="66"/>
      <c r="H809" s="169"/>
      <c r="I809" s="170"/>
      <c r="K809" s="66"/>
    </row>
    <row r="810" ht="15.75" customHeight="1">
      <c r="B810" s="66"/>
      <c r="H810" s="169"/>
      <c r="I810" s="170"/>
      <c r="K810" s="66"/>
    </row>
    <row r="811" ht="15.75" customHeight="1">
      <c r="B811" s="66"/>
      <c r="H811" s="169"/>
      <c r="I811" s="170"/>
      <c r="K811" s="66"/>
    </row>
    <row r="812" ht="15.75" customHeight="1">
      <c r="B812" s="66"/>
      <c r="H812" s="169"/>
      <c r="I812" s="170"/>
      <c r="K812" s="66"/>
    </row>
    <row r="813" ht="15.75" customHeight="1">
      <c r="B813" s="66"/>
      <c r="H813" s="169"/>
      <c r="I813" s="170"/>
      <c r="K813" s="66"/>
    </row>
    <row r="814" ht="15.75" customHeight="1">
      <c r="B814" s="66"/>
      <c r="H814" s="169"/>
      <c r="I814" s="170"/>
      <c r="K814" s="66"/>
    </row>
    <row r="815" ht="15.75" customHeight="1">
      <c r="B815" s="66"/>
      <c r="H815" s="169"/>
      <c r="I815" s="170"/>
      <c r="K815" s="66"/>
    </row>
    <row r="816" ht="15.75" customHeight="1">
      <c r="B816" s="66"/>
      <c r="H816" s="169"/>
      <c r="I816" s="170"/>
      <c r="K816" s="66"/>
    </row>
    <row r="817" ht="15.75" customHeight="1">
      <c r="B817" s="66"/>
      <c r="H817" s="169"/>
      <c r="I817" s="170"/>
      <c r="K817" s="66"/>
    </row>
    <row r="818" ht="15.75" customHeight="1">
      <c r="B818" s="66"/>
      <c r="H818" s="169"/>
      <c r="I818" s="170"/>
      <c r="K818" s="66"/>
    </row>
    <row r="819" ht="15.75" customHeight="1">
      <c r="B819" s="66"/>
      <c r="H819" s="169"/>
      <c r="I819" s="170"/>
      <c r="K819" s="66"/>
    </row>
    <row r="820" ht="15.75" customHeight="1">
      <c r="B820" s="66"/>
      <c r="H820" s="169"/>
      <c r="I820" s="170"/>
      <c r="K820" s="66"/>
    </row>
    <row r="821" ht="15.75" customHeight="1">
      <c r="B821" s="66"/>
      <c r="H821" s="169"/>
      <c r="I821" s="170"/>
      <c r="K821" s="66"/>
    </row>
    <row r="822" ht="15.75" customHeight="1">
      <c r="B822" s="66"/>
      <c r="H822" s="169"/>
      <c r="I822" s="170"/>
      <c r="K822" s="66"/>
    </row>
    <row r="823" ht="15.75" customHeight="1">
      <c r="B823" s="66"/>
      <c r="H823" s="169"/>
      <c r="I823" s="170"/>
      <c r="K823" s="66"/>
    </row>
    <row r="824" ht="15.75" customHeight="1">
      <c r="B824" s="66"/>
      <c r="H824" s="169"/>
      <c r="I824" s="170"/>
      <c r="K824" s="66"/>
    </row>
    <row r="825" ht="15.75" customHeight="1">
      <c r="B825" s="66"/>
      <c r="H825" s="169"/>
      <c r="I825" s="170"/>
      <c r="K825" s="66"/>
    </row>
    <row r="826" ht="15.75" customHeight="1">
      <c r="B826" s="66"/>
      <c r="H826" s="169"/>
      <c r="I826" s="170"/>
      <c r="K826" s="66"/>
    </row>
    <row r="827" ht="15.75" customHeight="1">
      <c r="B827" s="66"/>
      <c r="H827" s="169"/>
      <c r="I827" s="170"/>
      <c r="K827" s="66"/>
    </row>
    <row r="828" ht="15.75" customHeight="1">
      <c r="B828" s="66"/>
      <c r="H828" s="169"/>
      <c r="I828" s="170"/>
      <c r="K828" s="66"/>
    </row>
    <row r="829" ht="15.75" customHeight="1">
      <c r="B829" s="66"/>
      <c r="H829" s="169"/>
      <c r="I829" s="170"/>
      <c r="K829" s="66"/>
    </row>
    <row r="830" ht="15.75" customHeight="1">
      <c r="B830" s="66"/>
      <c r="H830" s="169"/>
      <c r="I830" s="170"/>
      <c r="K830" s="66"/>
    </row>
    <row r="831" ht="15.75" customHeight="1">
      <c r="B831" s="66"/>
      <c r="H831" s="169"/>
      <c r="I831" s="170"/>
      <c r="K831" s="66"/>
    </row>
    <row r="832" ht="15.75" customHeight="1">
      <c r="B832" s="66"/>
      <c r="H832" s="169"/>
      <c r="I832" s="170"/>
      <c r="K832" s="66"/>
    </row>
    <row r="833" ht="15.75" customHeight="1">
      <c r="B833" s="66"/>
      <c r="H833" s="169"/>
      <c r="I833" s="170"/>
      <c r="K833" s="66"/>
    </row>
    <row r="834" ht="15.75" customHeight="1">
      <c r="B834" s="66"/>
      <c r="H834" s="169"/>
      <c r="I834" s="170"/>
      <c r="K834" s="66"/>
    </row>
    <row r="835" ht="15.75" customHeight="1">
      <c r="B835" s="66"/>
      <c r="H835" s="169"/>
      <c r="I835" s="170"/>
      <c r="K835" s="66"/>
    </row>
    <row r="836" ht="15.75" customHeight="1">
      <c r="B836" s="66"/>
      <c r="H836" s="169"/>
      <c r="I836" s="170"/>
      <c r="K836" s="66"/>
    </row>
    <row r="837" ht="15.75" customHeight="1">
      <c r="B837" s="66"/>
      <c r="H837" s="169"/>
      <c r="I837" s="170"/>
      <c r="K837" s="66"/>
    </row>
    <row r="838" ht="15.75" customHeight="1">
      <c r="B838" s="66"/>
      <c r="H838" s="169"/>
      <c r="I838" s="170"/>
      <c r="K838" s="66"/>
    </row>
    <row r="839" ht="15.75" customHeight="1">
      <c r="B839" s="66"/>
      <c r="H839" s="169"/>
      <c r="I839" s="170"/>
      <c r="K839" s="66"/>
    </row>
    <row r="840" ht="15.75" customHeight="1">
      <c r="B840" s="66"/>
      <c r="H840" s="169"/>
      <c r="I840" s="170"/>
      <c r="K840" s="66"/>
    </row>
    <row r="841" ht="15.75" customHeight="1">
      <c r="B841" s="66"/>
      <c r="H841" s="169"/>
      <c r="I841" s="170"/>
      <c r="K841" s="66"/>
    </row>
    <row r="842" ht="15.75" customHeight="1">
      <c r="B842" s="66"/>
      <c r="H842" s="169"/>
      <c r="I842" s="170"/>
      <c r="K842" s="66"/>
    </row>
    <row r="843" ht="15.75" customHeight="1">
      <c r="B843" s="66"/>
      <c r="H843" s="169"/>
      <c r="I843" s="170"/>
      <c r="K843" s="66"/>
    </row>
    <row r="844" ht="15.75" customHeight="1">
      <c r="B844" s="66"/>
      <c r="H844" s="169"/>
      <c r="I844" s="170"/>
      <c r="K844" s="66"/>
    </row>
    <row r="845" ht="15.75" customHeight="1">
      <c r="B845" s="66"/>
      <c r="H845" s="169"/>
      <c r="I845" s="170"/>
      <c r="K845" s="66"/>
    </row>
    <row r="846" ht="15.75" customHeight="1">
      <c r="B846" s="66"/>
      <c r="H846" s="169"/>
      <c r="I846" s="170"/>
      <c r="K846" s="66"/>
    </row>
    <row r="847" ht="15.75" customHeight="1">
      <c r="B847" s="66"/>
      <c r="H847" s="169"/>
      <c r="I847" s="170"/>
      <c r="K847" s="66"/>
    </row>
    <row r="848" ht="15.75" customHeight="1">
      <c r="B848" s="66"/>
      <c r="H848" s="169"/>
      <c r="I848" s="170"/>
      <c r="K848" s="66"/>
    </row>
    <row r="849" ht="15.75" customHeight="1">
      <c r="B849" s="66"/>
      <c r="H849" s="169"/>
      <c r="I849" s="170"/>
      <c r="K849" s="66"/>
    </row>
    <row r="850" ht="15.75" customHeight="1">
      <c r="B850" s="66"/>
      <c r="H850" s="169"/>
      <c r="I850" s="170"/>
      <c r="K850" s="66"/>
    </row>
    <row r="851" ht="15.75" customHeight="1">
      <c r="B851" s="66"/>
      <c r="H851" s="169"/>
      <c r="I851" s="170"/>
      <c r="K851" s="66"/>
    </row>
    <row r="852" ht="15.75" customHeight="1">
      <c r="B852" s="66"/>
      <c r="H852" s="169"/>
      <c r="I852" s="170"/>
      <c r="K852" s="66"/>
    </row>
    <row r="853" ht="15.75" customHeight="1">
      <c r="B853" s="66"/>
      <c r="H853" s="169"/>
      <c r="I853" s="170"/>
      <c r="K853" s="66"/>
    </row>
    <row r="854" ht="15.75" customHeight="1">
      <c r="B854" s="66"/>
      <c r="H854" s="169"/>
      <c r="I854" s="170"/>
      <c r="K854" s="66"/>
    </row>
    <row r="855" ht="15.75" customHeight="1">
      <c r="B855" s="66"/>
      <c r="H855" s="169"/>
      <c r="I855" s="170"/>
      <c r="K855" s="66"/>
    </row>
    <row r="856" ht="15.75" customHeight="1">
      <c r="B856" s="66"/>
      <c r="H856" s="169"/>
      <c r="I856" s="170"/>
      <c r="K856" s="66"/>
    </row>
    <row r="857" ht="15.75" customHeight="1">
      <c r="B857" s="66"/>
      <c r="H857" s="169"/>
      <c r="I857" s="170"/>
      <c r="K857" s="66"/>
    </row>
    <row r="858" ht="15.75" customHeight="1">
      <c r="B858" s="66"/>
      <c r="H858" s="169"/>
      <c r="I858" s="170"/>
      <c r="K858" s="66"/>
    </row>
    <row r="859" ht="15.75" customHeight="1">
      <c r="B859" s="66"/>
      <c r="H859" s="169"/>
      <c r="I859" s="170"/>
      <c r="K859" s="66"/>
    </row>
    <row r="860" ht="15.75" customHeight="1">
      <c r="B860" s="66"/>
      <c r="H860" s="169"/>
      <c r="I860" s="170"/>
      <c r="K860" s="66"/>
    </row>
    <row r="861" ht="15.75" customHeight="1">
      <c r="B861" s="66"/>
      <c r="H861" s="169"/>
      <c r="I861" s="170"/>
      <c r="K861" s="66"/>
    </row>
    <row r="862" ht="15.75" customHeight="1">
      <c r="B862" s="66"/>
      <c r="H862" s="169"/>
      <c r="I862" s="170"/>
      <c r="K862" s="66"/>
    </row>
    <row r="863" ht="15.75" customHeight="1">
      <c r="B863" s="66"/>
      <c r="H863" s="169"/>
      <c r="I863" s="170"/>
      <c r="K863" s="66"/>
    </row>
    <row r="864" ht="15.75" customHeight="1">
      <c r="B864" s="66"/>
      <c r="H864" s="169"/>
      <c r="I864" s="170"/>
      <c r="K864" s="66"/>
    </row>
    <row r="865" ht="15.75" customHeight="1">
      <c r="B865" s="66"/>
      <c r="H865" s="169"/>
      <c r="I865" s="170"/>
      <c r="K865" s="66"/>
    </row>
    <row r="866" ht="15.75" customHeight="1">
      <c r="B866" s="66"/>
      <c r="H866" s="169"/>
      <c r="I866" s="170"/>
      <c r="K866" s="66"/>
    </row>
    <row r="867" ht="15.75" customHeight="1">
      <c r="B867" s="66"/>
      <c r="H867" s="169"/>
      <c r="I867" s="170"/>
      <c r="K867" s="66"/>
    </row>
    <row r="868" ht="15.75" customHeight="1">
      <c r="B868" s="66"/>
      <c r="H868" s="169"/>
      <c r="I868" s="170"/>
      <c r="K868" s="66"/>
    </row>
    <row r="869" ht="15.75" customHeight="1">
      <c r="B869" s="66"/>
      <c r="H869" s="169"/>
      <c r="I869" s="170"/>
      <c r="K869" s="66"/>
    </row>
    <row r="870" ht="15.75" customHeight="1">
      <c r="B870" s="66"/>
      <c r="H870" s="169"/>
      <c r="I870" s="170"/>
      <c r="K870" s="66"/>
    </row>
    <row r="871" ht="15.75" customHeight="1">
      <c r="B871" s="66"/>
      <c r="H871" s="169"/>
      <c r="I871" s="170"/>
      <c r="K871" s="66"/>
    </row>
    <row r="872" ht="15.75" customHeight="1">
      <c r="B872" s="66"/>
      <c r="H872" s="169"/>
      <c r="I872" s="170"/>
      <c r="K872" s="66"/>
    </row>
    <row r="873" ht="15.75" customHeight="1">
      <c r="B873" s="66"/>
      <c r="H873" s="169"/>
      <c r="I873" s="170"/>
      <c r="K873" s="66"/>
    </row>
    <row r="874" ht="15.75" customHeight="1">
      <c r="B874" s="66"/>
      <c r="H874" s="169"/>
      <c r="I874" s="170"/>
      <c r="K874" s="66"/>
    </row>
    <row r="875" ht="15.75" customHeight="1">
      <c r="B875" s="66"/>
      <c r="H875" s="169"/>
      <c r="I875" s="170"/>
      <c r="K875" s="66"/>
    </row>
    <row r="876" ht="15.75" customHeight="1">
      <c r="B876" s="66"/>
      <c r="H876" s="169"/>
      <c r="I876" s="170"/>
      <c r="K876" s="66"/>
    </row>
    <row r="877" ht="15.75" customHeight="1">
      <c r="B877" s="66"/>
      <c r="H877" s="169"/>
      <c r="I877" s="170"/>
      <c r="K877" s="66"/>
    </row>
    <row r="878" ht="15.75" customHeight="1">
      <c r="B878" s="66"/>
      <c r="H878" s="169"/>
      <c r="I878" s="170"/>
      <c r="K878" s="66"/>
    </row>
    <row r="879" ht="15.75" customHeight="1">
      <c r="B879" s="66"/>
      <c r="H879" s="169"/>
      <c r="I879" s="170"/>
      <c r="K879" s="66"/>
    </row>
    <row r="880" ht="15.75" customHeight="1">
      <c r="B880" s="66"/>
      <c r="H880" s="169"/>
      <c r="I880" s="170"/>
      <c r="K880" s="66"/>
    </row>
    <row r="881" ht="15.75" customHeight="1">
      <c r="B881" s="66"/>
      <c r="H881" s="169"/>
      <c r="I881" s="170"/>
      <c r="K881" s="66"/>
    </row>
    <row r="882" ht="15.75" customHeight="1">
      <c r="B882" s="66"/>
      <c r="H882" s="169"/>
      <c r="I882" s="170"/>
      <c r="K882" s="66"/>
    </row>
    <row r="883" ht="15.75" customHeight="1">
      <c r="B883" s="66"/>
      <c r="H883" s="169"/>
      <c r="I883" s="170"/>
      <c r="K883" s="66"/>
    </row>
    <row r="884" ht="15.75" customHeight="1">
      <c r="B884" s="66"/>
      <c r="H884" s="169"/>
      <c r="I884" s="170"/>
      <c r="K884" s="66"/>
    </row>
    <row r="885" ht="15.75" customHeight="1">
      <c r="B885" s="66"/>
      <c r="H885" s="169"/>
      <c r="I885" s="170"/>
      <c r="K885" s="66"/>
    </row>
    <row r="886" ht="15.75" customHeight="1">
      <c r="B886" s="66"/>
      <c r="H886" s="169"/>
      <c r="I886" s="170"/>
      <c r="K886" s="66"/>
    </row>
    <row r="887" ht="15.75" customHeight="1">
      <c r="B887" s="66"/>
      <c r="H887" s="169"/>
      <c r="I887" s="170"/>
      <c r="K887" s="66"/>
    </row>
    <row r="888" ht="15.75" customHeight="1">
      <c r="B888" s="66"/>
      <c r="H888" s="169"/>
      <c r="I888" s="170"/>
      <c r="K888" s="66"/>
    </row>
    <row r="889" ht="15.75" customHeight="1">
      <c r="B889" s="66"/>
      <c r="H889" s="169"/>
      <c r="I889" s="170"/>
      <c r="K889" s="66"/>
    </row>
    <row r="890" ht="15.75" customHeight="1">
      <c r="B890" s="66"/>
      <c r="H890" s="169"/>
      <c r="I890" s="170"/>
      <c r="K890" s="66"/>
    </row>
    <row r="891" ht="15.75" customHeight="1">
      <c r="B891" s="66"/>
      <c r="H891" s="169"/>
      <c r="I891" s="170"/>
      <c r="K891" s="66"/>
    </row>
    <row r="892" ht="15.75" customHeight="1">
      <c r="B892" s="66"/>
      <c r="H892" s="169"/>
      <c r="I892" s="170"/>
      <c r="K892" s="66"/>
    </row>
    <row r="893" ht="15.75" customHeight="1">
      <c r="B893" s="66"/>
      <c r="H893" s="169"/>
      <c r="I893" s="170"/>
      <c r="K893" s="66"/>
    </row>
    <row r="894" ht="15.75" customHeight="1">
      <c r="B894" s="66"/>
      <c r="H894" s="169"/>
      <c r="I894" s="170"/>
      <c r="K894" s="66"/>
    </row>
    <row r="895" ht="15.75" customHeight="1">
      <c r="B895" s="66"/>
      <c r="H895" s="169"/>
      <c r="I895" s="170"/>
      <c r="K895" s="66"/>
    </row>
    <row r="896" ht="15.75" customHeight="1">
      <c r="B896" s="66"/>
      <c r="H896" s="169"/>
      <c r="I896" s="170"/>
      <c r="K896" s="66"/>
    </row>
    <row r="897" ht="15.75" customHeight="1">
      <c r="B897" s="66"/>
      <c r="H897" s="169"/>
      <c r="I897" s="170"/>
      <c r="K897" s="66"/>
    </row>
    <row r="898" ht="15.75" customHeight="1">
      <c r="B898" s="66"/>
      <c r="H898" s="169"/>
      <c r="I898" s="170"/>
      <c r="K898" s="66"/>
    </row>
    <row r="899" ht="15.75" customHeight="1">
      <c r="B899" s="66"/>
      <c r="H899" s="169"/>
      <c r="I899" s="170"/>
      <c r="K899" s="66"/>
    </row>
    <row r="900" ht="15.75" customHeight="1">
      <c r="B900" s="66"/>
      <c r="H900" s="169"/>
      <c r="I900" s="170"/>
      <c r="K900" s="66"/>
    </row>
    <row r="901" ht="15.75" customHeight="1">
      <c r="B901" s="66"/>
      <c r="H901" s="169"/>
      <c r="I901" s="170"/>
      <c r="K901" s="66"/>
    </row>
    <row r="902" ht="15.75" customHeight="1">
      <c r="B902" s="66"/>
      <c r="H902" s="169"/>
      <c r="I902" s="170"/>
      <c r="K902" s="66"/>
    </row>
    <row r="903" ht="15.75" customHeight="1">
      <c r="B903" s="66"/>
      <c r="H903" s="169"/>
      <c r="I903" s="170"/>
      <c r="K903" s="66"/>
    </row>
    <row r="904" ht="15.75" customHeight="1">
      <c r="B904" s="66"/>
      <c r="H904" s="169"/>
      <c r="I904" s="170"/>
      <c r="K904" s="66"/>
    </row>
    <row r="905" ht="15.75" customHeight="1">
      <c r="B905" s="66"/>
      <c r="H905" s="169"/>
      <c r="I905" s="170"/>
      <c r="K905" s="66"/>
    </row>
    <row r="906" ht="15.75" customHeight="1">
      <c r="B906" s="66"/>
      <c r="H906" s="169"/>
      <c r="I906" s="170"/>
      <c r="K906" s="66"/>
    </row>
    <row r="907" ht="15.75" customHeight="1">
      <c r="B907" s="66"/>
      <c r="H907" s="169"/>
      <c r="I907" s="170"/>
      <c r="K907" s="66"/>
    </row>
    <row r="908" ht="15.75" customHeight="1">
      <c r="B908" s="66"/>
      <c r="H908" s="169"/>
      <c r="I908" s="170"/>
      <c r="K908" s="66"/>
    </row>
    <row r="909" ht="15.75" customHeight="1">
      <c r="B909" s="66"/>
      <c r="H909" s="169"/>
      <c r="I909" s="170"/>
      <c r="K909" s="66"/>
    </row>
    <row r="910" ht="15.75" customHeight="1">
      <c r="B910" s="66"/>
      <c r="H910" s="169"/>
      <c r="I910" s="170"/>
      <c r="K910" s="66"/>
    </row>
    <row r="911" ht="15.75" customHeight="1">
      <c r="B911" s="66"/>
      <c r="H911" s="169"/>
      <c r="I911" s="170"/>
      <c r="K911" s="66"/>
    </row>
    <row r="912" ht="15.75" customHeight="1">
      <c r="B912" s="66"/>
      <c r="H912" s="169"/>
      <c r="I912" s="170"/>
      <c r="K912" s="66"/>
    </row>
    <row r="913" ht="15.75" customHeight="1">
      <c r="B913" s="66"/>
      <c r="H913" s="169"/>
      <c r="I913" s="170"/>
      <c r="K913" s="66"/>
    </row>
    <row r="914" ht="15.75" customHeight="1">
      <c r="B914" s="66"/>
      <c r="H914" s="169"/>
      <c r="I914" s="170"/>
      <c r="K914" s="66"/>
    </row>
    <row r="915" ht="15.75" customHeight="1">
      <c r="B915" s="66"/>
      <c r="H915" s="169"/>
      <c r="I915" s="170"/>
      <c r="K915" s="66"/>
    </row>
    <row r="916" ht="15.75" customHeight="1">
      <c r="B916" s="66"/>
      <c r="H916" s="169"/>
      <c r="I916" s="170"/>
      <c r="K916" s="66"/>
    </row>
    <row r="917" ht="15.75" customHeight="1">
      <c r="B917" s="66"/>
      <c r="H917" s="169"/>
      <c r="I917" s="170"/>
      <c r="K917" s="66"/>
    </row>
    <row r="918" ht="15.75" customHeight="1">
      <c r="B918" s="66"/>
      <c r="H918" s="169"/>
      <c r="I918" s="170"/>
      <c r="K918" s="66"/>
    </row>
    <row r="919" ht="15.75" customHeight="1">
      <c r="B919" s="66"/>
      <c r="H919" s="169"/>
      <c r="I919" s="170"/>
      <c r="K919" s="66"/>
    </row>
    <row r="920" ht="15.75" customHeight="1">
      <c r="B920" s="66"/>
      <c r="H920" s="169"/>
      <c r="I920" s="170"/>
      <c r="K920" s="66"/>
    </row>
    <row r="921" ht="15.75" customHeight="1">
      <c r="B921" s="66"/>
      <c r="H921" s="169"/>
      <c r="I921" s="170"/>
      <c r="K921" s="66"/>
    </row>
    <row r="922" ht="15.75" customHeight="1">
      <c r="B922" s="66"/>
      <c r="H922" s="169"/>
      <c r="I922" s="170"/>
      <c r="K922" s="66"/>
    </row>
    <row r="923" ht="15.75" customHeight="1">
      <c r="B923" s="66"/>
      <c r="H923" s="169"/>
      <c r="I923" s="170"/>
      <c r="K923" s="66"/>
    </row>
    <row r="924" ht="15.75" customHeight="1">
      <c r="B924" s="66"/>
      <c r="H924" s="169"/>
      <c r="I924" s="170"/>
      <c r="K924" s="66"/>
    </row>
    <row r="925" ht="15.75" customHeight="1">
      <c r="B925" s="66"/>
      <c r="H925" s="169"/>
      <c r="I925" s="170"/>
      <c r="K925" s="66"/>
    </row>
    <row r="926" ht="15.75" customHeight="1">
      <c r="B926" s="66"/>
      <c r="H926" s="169"/>
      <c r="I926" s="170"/>
      <c r="K926" s="66"/>
    </row>
    <row r="927" ht="15.75" customHeight="1">
      <c r="B927" s="66"/>
      <c r="H927" s="169"/>
      <c r="I927" s="170"/>
      <c r="K927" s="66"/>
    </row>
    <row r="928" ht="15.75" customHeight="1">
      <c r="B928" s="66"/>
      <c r="H928" s="169"/>
      <c r="I928" s="170"/>
      <c r="K928" s="66"/>
    </row>
    <row r="929" ht="15.75" customHeight="1">
      <c r="B929" s="66"/>
      <c r="H929" s="169"/>
      <c r="I929" s="170"/>
      <c r="K929" s="66"/>
    </row>
    <row r="930" ht="15.75" customHeight="1">
      <c r="B930" s="66"/>
      <c r="H930" s="169"/>
      <c r="I930" s="170"/>
      <c r="K930" s="66"/>
    </row>
    <row r="931" ht="15.75" customHeight="1">
      <c r="B931" s="66"/>
      <c r="H931" s="169"/>
      <c r="I931" s="170"/>
      <c r="K931" s="66"/>
    </row>
    <row r="932" ht="15.75" customHeight="1">
      <c r="B932" s="66"/>
      <c r="H932" s="169"/>
      <c r="I932" s="170"/>
      <c r="K932" s="66"/>
    </row>
    <row r="933" ht="15.75" customHeight="1">
      <c r="B933" s="66"/>
      <c r="H933" s="169"/>
      <c r="I933" s="170"/>
      <c r="K933" s="66"/>
    </row>
    <row r="934" ht="15.75" customHeight="1">
      <c r="B934" s="66"/>
      <c r="H934" s="169"/>
      <c r="I934" s="170"/>
      <c r="K934" s="66"/>
    </row>
    <row r="935" ht="15.75" customHeight="1">
      <c r="B935" s="66"/>
      <c r="H935" s="169"/>
      <c r="I935" s="170"/>
      <c r="K935" s="66"/>
    </row>
    <row r="936" ht="15.75" customHeight="1">
      <c r="B936" s="66"/>
      <c r="H936" s="169"/>
      <c r="I936" s="170"/>
      <c r="K936" s="66"/>
    </row>
    <row r="937" ht="15.75" customHeight="1">
      <c r="B937" s="66"/>
      <c r="H937" s="169"/>
      <c r="I937" s="170"/>
      <c r="K937" s="66"/>
    </row>
    <row r="938" ht="15.75" customHeight="1">
      <c r="B938" s="66"/>
      <c r="H938" s="169"/>
      <c r="I938" s="170"/>
      <c r="K938" s="66"/>
    </row>
    <row r="939" ht="15.75" customHeight="1">
      <c r="B939" s="66"/>
      <c r="H939" s="169"/>
      <c r="I939" s="170"/>
      <c r="K939" s="66"/>
    </row>
    <row r="940" ht="15.75" customHeight="1">
      <c r="B940" s="66"/>
      <c r="H940" s="169"/>
      <c r="I940" s="170"/>
      <c r="K940" s="66"/>
    </row>
    <row r="941" ht="15.75" customHeight="1">
      <c r="B941" s="66"/>
      <c r="H941" s="169"/>
      <c r="I941" s="170"/>
      <c r="K941" s="66"/>
    </row>
    <row r="942" ht="15.75" customHeight="1">
      <c r="B942" s="66"/>
      <c r="H942" s="169"/>
      <c r="I942" s="170"/>
      <c r="K942" s="66"/>
    </row>
    <row r="943" ht="15.75" customHeight="1">
      <c r="B943" s="66"/>
      <c r="H943" s="169"/>
      <c r="I943" s="170"/>
      <c r="K943" s="66"/>
    </row>
    <row r="944" ht="15.75" customHeight="1">
      <c r="B944" s="66"/>
      <c r="H944" s="169"/>
      <c r="I944" s="170"/>
      <c r="K944" s="66"/>
    </row>
    <row r="945" ht="15.75" customHeight="1">
      <c r="B945" s="66"/>
      <c r="H945" s="169"/>
      <c r="I945" s="170"/>
      <c r="K945" s="66"/>
    </row>
    <row r="946" ht="15.75" customHeight="1">
      <c r="B946" s="66"/>
      <c r="H946" s="169"/>
      <c r="I946" s="170"/>
      <c r="K946" s="66"/>
    </row>
    <row r="947" ht="15.75" customHeight="1">
      <c r="B947" s="66"/>
      <c r="H947" s="169"/>
      <c r="I947" s="170"/>
      <c r="K947" s="66"/>
    </row>
    <row r="948" ht="15.75" customHeight="1">
      <c r="B948" s="66"/>
      <c r="H948" s="169"/>
      <c r="I948" s="170"/>
      <c r="K948" s="66"/>
    </row>
    <row r="949" ht="15.75" customHeight="1">
      <c r="B949" s="66"/>
      <c r="H949" s="169"/>
      <c r="I949" s="170"/>
      <c r="K949" s="66"/>
    </row>
    <row r="950" ht="15.75" customHeight="1">
      <c r="B950" s="66"/>
      <c r="H950" s="169"/>
      <c r="I950" s="170"/>
      <c r="K950" s="66"/>
    </row>
    <row r="951" ht="15.75" customHeight="1">
      <c r="B951" s="66"/>
      <c r="H951" s="169"/>
      <c r="I951" s="170"/>
      <c r="K951" s="66"/>
    </row>
    <row r="952" ht="15.75" customHeight="1">
      <c r="B952" s="66"/>
      <c r="H952" s="169"/>
      <c r="I952" s="170"/>
      <c r="K952" s="66"/>
    </row>
    <row r="953" ht="15.75" customHeight="1">
      <c r="B953" s="66"/>
      <c r="H953" s="169"/>
      <c r="I953" s="170"/>
      <c r="K953" s="66"/>
    </row>
    <row r="954" ht="15.75" customHeight="1">
      <c r="B954" s="66"/>
      <c r="H954" s="169"/>
      <c r="I954" s="170"/>
      <c r="K954" s="66"/>
    </row>
    <row r="955" ht="15.75" customHeight="1">
      <c r="B955" s="66"/>
      <c r="H955" s="169"/>
      <c r="I955" s="170"/>
      <c r="K955" s="66"/>
    </row>
    <row r="956" ht="15.75" customHeight="1">
      <c r="B956" s="66"/>
      <c r="H956" s="169"/>
      <c r="I956" s="170"/>
      <c r="K956" s="66"/>
    </row>
    <row r="957" ht="15.75" customHeight="1">
      <c r="B957" s="66"/>
      <c r="H957" s="169"/>
      <c r="I957" s="170"/>
      <c r="K957" s="66"/>
    </row>
    <row r="958" ht="15.75" customHeight="1">
      <c r="B958" s="66"/>
      <c r="H958" s="169"/>
      <c r="I958" s="170"/>
      <c r="K958" s="66"/>
    </row>
    <row r="959" ht="15.75" customHeight="1">
      <c r="B959" s="66"/>
      <c r="H959" s="169"/>
      <c r="I959" s="170"/>
      <c r="K959" s="66"/>
    </row>
    <row r="960" ht="15.75" customHeight="1">
      <c r="B960" s="66"/>
      <c r="H960" s="169"/>
      <c r="I960" s="170"/>
      <c r="K960" s="66"/>
    </row>
    <row r="961" ht="15.75" customHeight="1">
      <c r="B961" s="66"/>
      <c r="H961" s="169"/>
      <c r="I961" s="170"/>
      <c r="K961" s="66"/>
    </row>
    <row r="962" ht="15.75" customHeight="1">
      <c r="B962" s="66"/>
      <c r="H962" s="169"/>
      <c r="I962" s="170"/>
      <c r="K962" s="66"/>
    </row>
    <row r="963" ht="15.75" customHeight="1">
      <c r="B963" s="66"/>
      <c r="H963" s="169"/>
      <c r="I963" s="170"/>
      <c r="K963" s="66"/>
    </row>
    <row r="964" ht="15.75" customHeight="1">
      <c r="B964" s="66"/>
      <c r="H964" s="169"/>
      <c r="I964" s="170"/>
      <c r="K964" s="66"/>
    </row>
    <row r="965" ht="15.75" customHeight="1">
      <c r="B965" s="66"/>
      <c r="H965" s="169"/>
      <c r="I965" s="170"/>
      <c r="K965" s="66"/>
    </row>
    <row r="966" ht="15.75" customHeight="1">
      <c r="B966" s="66"/>
      <c r="H966" s="169"/>
      <c r="I966" s="170"/>
      <c r="K966" s="66"/>
    </row>
    <row r="967" ht="15.75" customHeight="1">
      <c r="B967" s="66"/>
      <c r="H967" s="169"/>
      <c r="I967" s="170"/>
      <c r="K967" s="66"/>
    </row>
    <row r="968" ht="15.75" customHeight="1">
      <c r="B968" s="66"/>
      <c r="H968" s="169"/>
      <c r="I968" s="170"/>
      <c r="K968" s="66"/>
    </row>
    <row r="969" ht="15.75" customHeight="1">
      <c r="B969" s="66"/>
      <c r="H969" s="169"/>
      <c r="I969" s="170"/>
      <c r="K969" s="66"/>
    </row>
    <row r="970" ht="15.75" customHeight="1">
      <c r="B970" s="66"/>
      <c r="H970" s="169"/>
      <c r="I970" s="170"/>
      <c r="K970" s="66"/>
    </row>
    <row r="971" ht="15.75" customHeight="1">
      <c r="B971" s="66"/>
      <c r="H971" s="169"/>
      <c r="I971" s="170"/>
      <c r="K971" s="66"/>
    </row>
    <row r="972" ht="15.75" customHeight="1">
      <c r="B972" s="66"/>
      <c r="H972" s="169"/>
      <c r="I972" s="170"/>
      <c r="K972" s="66"/>
    </row>
    <row r="973" ht="15.75" customHeight="1">
      <c r="B973" s="66"/>
      <c r="H973" s="169"/>
      <c r="I973" s="170"/>
      <c r="K973" s="66"/>
    </row>
    <row r="974" ht="15.75" customHeight="1">
      <c r="B974" s="66"/>
      <c r="H974" s="169"/>
      <c r="I974" s="170"/>
      <c r="K974" s="66"/>
    </row>
    <row r="975" ht="15.75" customHeight="1">
      <c r="B975" s="66"/>
      <c r="H975" s="169"/>
      <c r="I975" s="170"/>
      <c r="K975" s="66"/>
    </row>
    <row r="976" ht="15.75" customHeight="1">
      <c r="B976" s="66"/>
      <c r="H976" s="169"/>
      <c r="I976" s="170"/>
      <c r="K976" s="66"/>
    </row>
    <row r="977" ht="15.75" customHeight="1">
      <c r="B977" s="66"/>
      <c r="H977" s="169"/>
      <c r="I977" s="170"/>
      <c r="K977" s="66"/>
    </row>
    <row r="978" ht="15.75" customHeight="1">
      <c r="B978" s="66"/>
      <c r="H978" s="169"/>
      <c r="I978" s="170"/>
      <c r="K978" s="66"/>
    </row>
    <row r="979" ht="15.75" customHeight="1">
      <c r="B979" s="66"/>
      <c r="H979" s="169"/>
      <c r="I979" s="170"/>
      <c r="K979" s="66"/>
    </row>
    <row r="980" ht="15.75" customHeight="1">
      <c r="B980" s="66"/>
      <c r="H980" s="169"/>
      <c r="I980" s="170"/>
      <c r="K980" s="66"/>
    </row>
    <row r="981" ht="15.75" customHeight="1">
      <c r="B981" s="66"/>
      <c r="H981" s="169"/>
      <c r="I981" s="170"/>
      <c r="K981" s="66"/>
    </row>
    <row r="982" ht="15.75" customHeight="1">
      <c r="B982" s="66"/>
      <c r="H982" s="169"/>
      <c r="I982" s="170"/>
      <c r="K982" s="66"/>
    </row>
    <row r="983" ht="15.75" customHeight="1">
      <c r="B983" s="66"/>
      <c r="H983" s="169"/>
      <c r="I983" s="170"/>
      <c r="K983" s="66"/>
    </row>
    <row r="984" ht="15.75" customHeight="1">
      <c r="B984" s="66"/>
      <c r="H984" s="169"/>
      <c r="I984" s="170"/>
      <c r="K984" s="66"/>
    </row>
    <row r="985" ht="15.75" customHeight="1">
      <c r="B985" s="66"/>
      <c r="H985" s="169"/>
      <c r="I985" s="170"/>
      <c r="K985" s="66"/>
    </row>
    <row r="986" ht="15.75" customHeight="1">
      <c r="B986" s="66"/>
      <c r="H986" s="169"/>
      <c r="I986" s="170"/>
      <c r="K986" s="66"/>
    </row>
    <row r="987" ht="15.75" customHeight="1">
      <c r="B987" s="66"/>
      <c r="H987" s="169"/>
      <c r="I987" s="170"/>
      <c r="K987" s="66"/>
    </row>
    <row r="988" ht="15.75" customHeight="1">
      <c r="B988" s="66"/>
      <c r="H988" s="169"/>
      <c r="I988" s="170"/>
      <c r="K988" s="66"/>
    </row>
    <row r="989" ht="15.75" customHeight="1">
      <c r="B989" s="66"/>
      <c r="H989" s="169"/>
      <c r="I989" s="170"/>
      <c r="K989" s="66"/>
    </row>
    <row r="990" ht="15.75" customHeight="1">
      <c r="B990" s="66"/>
      <c r="H990" s="169"/>
      <c r="I990" s="170"/>
      <c r="K990" s="66"/>
    </row>
    <row r="991" ht="15.75" customHeight="1">
      <c r="B991" s="66"/>
      <c r="H991" s="169"/>
      <c r="I991" s="170"/>
      <c r="K991" s="66"/>
    </row>
    <row r="992" ht="15.75" customHeight="1">
      <c r="B992" s="66"/>
      <c r="H992" s="169"/>
      <c r="I992" s="170"/>
      <c r="K992" s="66"/>
    </row>
    <row r="993" ht="15.75" customHeight="1">
      <c r="B993" s="66"/>
      <c r="H993" s="169"/>
      <c r="I993" s="170"/>
      <c r="K993" s="66"/>
    </row>
    <row r="994" ht="15.75" customHeight="1">
      <c r="B994" s="66"/>
      <c r="H994" s="169"/>
      <c r="I994" s="170"/>
      <c r="K994" s="66"/>
    </row>
    <row r="995" ht="15.75" customHeight="1">
      <c r="B995" s="66"/>
      <c r="H995" s="169"/>
      <c r="I995" s="170"/>
      <c r="K995" s="66"/>
    </row>
    <row r="996" ht="15.75" customHeight="1">
      <c r="B996" s="66"/>
      <c r="H996" s="169"/>
      <c r="I996" s="170"/>
      <c r="K996" s="66"/>
    </row>
    <row r="997" ht="15.75" customHeight="1">
      <c r="B997" s="66"/>
      <c r="H997" s="169"/>
      <c r="I997" s="170"/>
      <c r="K997" s="66"/>
    </row>
    <row r="998" ht="15.75" customHeight="1">
      <c r="B998" s="66"/>
      <c r="H998" s="169"/>
      <c r="I998" s="170"/>
      <c r="K998" s="66"/>
    </row>
    <row r="999" ht="15.75" customHeight="1">
      <c r="B999" s="66"/>
      <c r="H999" s="169"/>
      <c r="I999" s="170"/>
      <c r="K999" s="66"/>
    </row>
    <row r="1000" ht="15.75" customHeight="1">
      <c r="B1000" s="66"/>
      <c r="H1000" s="169"/>
      <c r="I1000" s="170"/>
      <c r="K1000" s="66"/>
    </row>
    <row r="1001" ht="15.75" customHeight="1">
      <c r="B1001" s="66"/>
      <c r="H1001" s="169"/>
      <c r="I1001" s="170"/>
      <c r="K1001" s="66"/>
    </row>
    <row r="1002" ht="15.75" customHeight="1">
      <c r="B1002" s="66"/>
      <c r="H1002" s="169"/>
      <c r="I1002" s="170"/>
      <c r="K1002" s="66"/>
    </row>
    <row r="1003" ht="15.75" customHeight="1">
      <c r="B1003" s="66"/>
      <c r="H1003" s="169"/>
      <c r="I1003" s="170"/>
      <c r="K1003" s="66"/>
    </row>
    <row r="1004" ht="15.75" customHeight="1">
      <c r="B1004" s="66"/>
      <c r="H1004" s="169"/>
      <c r="I1004" s="170"/>
      <c r="K1004" s="66"/>
    </row>
    <row r="1005" ht="15.75" customHeight="1">
      <c r="B1005" s="66"/>
      <c r="H1005" s="169"/>
      <c r="I1005" s="170"/>
      <c r="K1005" s="66"/>
    </row>
    <row r="1006" ht="15.75" customHeight="1">
      <c r="B1006" s="66"/>
      <c r="H1006" s="169"/>
      <c r="I1006" s="170"/>
      <c r="K1006" s="66"/>
    </row>
    <row r="1007" ht="15.75" customHeight="1">
      <c r="B1007" s="66"/>
      <c r="H1007" s="169"/>
      <c r="I1007" s="170"/>
      <c r="K1007" s="66"/>
    </row>
    <row r="1008" ht="15.75" customHeight="1">
      <c r="B1008" s="66"/>
      <c r="H1008" s="169"/>
      <c r="I1008" s="170"/>
      <c r="K1008" s="66"/>
    </row>
    <row r="1009" ht="15.75" customHeight="1">
      <c r="B1009" s="66"/>
      <c r="H1009" s="169"/>
      <c r="I1009" s="170"/>
      <c r="K1009" s="66"/>
    </row>
    <row r="1010" ht="15.75" customHeight="1">
      <c r="B1010" s="66"/>
      <c r="H1010" s="169"/>
      <c r="I1010" s="170"/>
      <c r="K1010" s="66"/>
    </row>
  </sheetData>
  <mergeCells count="13">
    <mergeCell ref="H75:I75"/>
    <mergeCell ref="H80:I80"/>
    <mergeCell ref="H82:I82"/>
    <mergeCell ref="E85:E88"/>
    <mergeCell ref="H85:H88"/>
    <mergeCell ref="I85:I88"/>
    <mergeCell ref="B2:G2"/>
    <mergeCell ref="B3:G3"/>
    <mergeCell ref="B4:G4"/>
    <mergeCell ref="B7:I7"/>
    <mergeCell ref="B36:I36"/>
    <mergeCell ref="B43:I43"/>
    <mergeCell ref="B54:I54"/>
  </mergeCells>
  <printOptions/>
  <pageMargins bottom="1.0" footer="0.0" header="0.0" left="1.0" right="1.0" top="1.0"/>
  <pageSetup paperSize="8"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2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2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3.0" customHeight="1">
      <c r="A4" s="171"/>
      <c r="B4" s="174" t="s">
        <v>59</v>
      </c>
      <c r="C4" s="175" t="s">
        <v>60</v>
      </c>
      <c r="D4" s="14"/>
      <c r="E4" s="14"/>
      <c r="F4" s="15"/>
      <c r="G4" s="176"/>
      <c r="H4" s="174" t="s">
        <v>7</v>
      </c>
      <c r="I4" s="177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25.5" customHeight="1">
      <c r="A5" s="171"/>
      <c r="B5" s="179" t="s">
        <v>61</v>
      </c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182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187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190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1164.55</v>
      </c>
      <c r="F9" s="192">
        <v>1.0</v>
      </c>
      <c r="G9" s="195">
        <f>F9*CONSOLIDADO!$G$9</f>
        <v>75</v>
      </c>
      <c r="H9" s="192"/>
      <c r="I9" s="196">
        <f>ROUND(F9*E9,0)</f>
        <v>1165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F10*CONSOLIDADO!$G$9</f>
        <v>0</v>
      </c>
      <c r="H10" s="197"/>
      <c r="I10" s="198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03">
        <f>SUM(I9:I10)</f>
        <v>1165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0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190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77</v>
      </c>
      <c r="C14" s="191" t="s">
        <v>78</v>
      </c>
      <c r="D14" s="209" t="s">
        <v>79</v>
      </c>
      <c r="E14" s="210">
        <v>28000.0</v>
      </c>
      <c r="F14" s="211">
        <v>0.09943820224719102</v>
      </c>
      <c r="G14" s="195">
        <f>F14*CONSOLIDADO!$G$9</f>
        <v>7.457865169</v>
      </c>
      <c r="H14" s="191"/>
      <c r="I14" s="196">
        <f t="shared" ref="I14:I16" si="1">F14*E14</f>
        <v>2784.269663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3" t="s">
        <v>80</v>
      </c>
      <c r="C15" s="191" t="s">
        <v>81</v>
      </c>
      <c r="D15" s="209" t="s">
        <v>82</v>
      </c>
      <c r="E15" s="210">
        <v>1520.0</v>
      </c>
      <c r="F15" s="211">
        <v>1.7</v>
      </c>
      <c r="G15" s="195">
        <f>F15*CONSOLIDADO!$G$9</f>
        <v>127.5</v>
      </c>
      <c r="H15" s="191"/>
      <c r="I15" s="196">
        <f t="shared" si="1"/>
        <v>2584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83</v>
      </c>
      <c r="C16" s="192" t="s">
        <v>84</v>
      </c>
      <c r="D16" s="193" t="s">
        <v>85</v>
      </c>
      <c r="E16" s="210">
        <v>2753.0</v>
      </c>
      <c r="F16" s="212">
        <v>0.1</v>
      </c>
      <c r="G16" s="195">
        <f>F16*CONSOLIDADO!$G$9</f>
        <v>7.5</v>
      </c>
      <c r="H16" s="191"/>
      <c r="I16" s="196">
        <f t="shared" si="1"/>
        <v>275.3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13">
        <f>SUM(I14:I16)</f>
        <v>5643.569663</v>
      </c>
      <c r="J17" s="171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06"/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190" t="s">
        <v>70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F20*CONSOLIDADO!$G$9</f>
        <v>0</v>
      </c>
      <c r="H20" s="214"/>
      <c r="I20" s="196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F21*CONSOLIDADO!$G$9</f>
        <v>0</v>
      </c>
      <c r="H21" s="192"/>
      <c r="I21" s="196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13">
        <f>SUM(I20)</f>
        <v>0</v>
      </c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06"/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190" t="s">
        <v>70</v>
      </c>
      <c r="J24" s="207"/>
      <c r="K24" s="216"/>
      <c r="L24" s="216"/>
      <c r="M24" s="216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H25*CONSOLIDADO!$G$9</f>
        <v>9.004356469</v>
      </c>
      <c r="H25" s="211">
        <v>0.12005808624676952</v>
      </c>
      <c r="I25" s="196">
        <f>ROUND(F25*E25*H25,0)</f>
        <v>23291</v>
      </c>
      <c r="J25" s="207"/>
      <c r="K25" s="171"/>
      <c r="L25" s="171"/>
      <c r="M25" s="21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209"/>
      <c r="C26" s="191"/>
      <c r="D26" s="193"/>
      <c r="E26" s="217"/>
      <c r="F26" s="211"/>
      <c r="G26" s="195"/>
      <c r="H26" s="211"/>
      <c r="I26" s="196">
        <v>0.0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 t="s">
        <v>73</v>
      </c>
      <c r="I27" s="213">
        <f>SUM(I25:I26)</f>
        <v>23291</v>
      </c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22"/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24">
        <f>I27+I22+I17+I11</f>
        <v>30099.56966</v>
      </c>
      <c r="J29" s="207"/>
      <c r="K29" s="218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8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2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2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2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2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2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2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2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2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2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2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2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2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2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2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2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2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2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2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2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2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2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2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2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2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2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2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2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2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2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2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2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2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2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2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2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2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2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2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2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2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2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2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2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2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2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2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2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2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2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2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2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2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2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2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2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2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2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2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2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2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2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2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2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2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2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2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2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2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2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2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2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2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2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2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2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2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2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2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2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2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2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2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2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2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2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2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2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2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2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2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2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2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2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2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2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2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2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2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2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2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2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2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2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2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2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2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2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2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2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2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2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2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2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2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2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2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2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2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2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2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2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2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2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2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2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2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2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2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2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2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2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2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2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2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2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2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2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2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2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2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2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2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2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2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2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2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2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2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2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2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2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2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2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2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2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2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2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2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2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2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2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2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2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2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2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2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2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2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2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2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2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2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2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2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2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2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2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2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2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2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2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2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2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2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2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2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2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2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2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2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2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2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2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2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2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2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2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2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I232" s="170"/>
    </row>
    <row r="233" ht="15.75" customHeight="1">
      <c r="I233" s="170"/>
    </row>
    <row r="234" ht="15.75" customHeight="1">
      <c r="I234" s="170"/>
    </row>
    <row r="235" ht="15.75" customHeight="1">
      <c r="I235" s="170"/>
    </row>
    <row r="236" ht="15.75" customHeight="1">
      <c r="I236" s="170"/>
    </row>
    <row r="237" ht="15.75" customHeight="1">
      <c r="I237" s="170"/>
    </row>
    <row r="238" ht="15.75" customHeight="1">
      <c r="I238" s="170"/>
    </row>
    <row r="239" ht="15.75" customHeight="1">
      <c r="I239" s="170"/>
    </row>
    <row r="240" ht="15.75" customHeight="1">
      <c r="I240" s="170"/>
    </row>
    <row r="241" ht="15.75" customHeight="1">
      <c r="I241" s="170"/>
    </row>
    <row r="242" ht="15.75" customHeight="1">
      <c r="I242" s="170"/>
    </row>
    <row r="243" ht="15.75" customHeight="1">
      <c r="I243" s="170"/>
    </row>
    <row r="244" ht="15.75" customHeight="1">
      <c r="I244" s="170"/>
    </row>
    <row r="245" ht="15.75" customHeight="1">
      <c r="I245" s="170"/>
    </row>
    <row r="246" ht="15.75" customHeight="1">
      <c r="I246" s="170"/>
    </row>
    <row r="247" ht="15.75" customHeight="1">
      <c r="I247" s="170"/>
    </row>
    <row r="248" ht="15.75" customHeight="1">
      <c r="I248" s="170"/>
    </row>
    <row r="249" ht="15.75" customHeight="1">
      <c r="I249" s="170"/>
    </row>
    <row r="250" ht="15.75" customHeight="1">
      <c r="I250" s="170"/>
    </row>
    <row r="251" ht="15.75" customHeight="1">
      <c r="I251" s="170"/>
    </row>
    <row r="252" ht="15.75" customHeight="1">
      <c r="I252" s="170"/>
    </row>
    <row r="253" ht="15.75" customHeight="1">
      <c r="I253" s="170"/>
    </row>
    <row r="254" ht="15.75" customHeight="1">
      <c r="I254" s="170"/>
    </row>
    <row r="255" ht="15.75" customHeight="1">
      <c r="I255" s="170"/>
    </row>
    <row r="256" ht="15.75" customHeight="1">
      <c r="I256" s="170"/>
    </row>
    <row r="257" ht="15.75" customHeight="1">
      <c r="I257" s="170"/>
    </row>
    <row r="258" ht="15.75" customHeight="1">
      <c r="I258" s="170"/>
    </row>
    <row r="259" ht="15.75" customHeight="1">
      <c r="I259" s="170"/>
    </row>
    <row r="260" ht="15.75" customHeight="1">
      <c r="I260" s="170"/>
    </row>
    <row r="261" ht="15.75" customHeight="1">
      <c r="I261" s="170"/>
    </row>
    <row r="262" ht="15.75" customHeight="1">
      <c r="I262" s="170"/>
    </row>
    <row r="263" ht="15.75" customHeight="1">
      <c r="I263" s="170"/>
    </row>
    <row r="264" ht="15.75" customHeight="1">
      <c r="I264" s="170"/>
    </row>
    <row r="265" ht="15.75" customHeight="1">
      <c r="I265" s="170"/>
    </row>
    <row r="266" ht="15.75" customHeight="1">
      <c r="I266" s="170"/>
    </row>
    <row r="267" ht="15.75" customHeight="1">
      <c r="I267" s="170"/>
    </row>
    <row r="268" ht="15.75" customHeight="1">
      <c r="I268" s="170"/>
    </row>
    <row r="269" ht="15.75" customHeight="1">
      <c r="I269" s="170"/>
    </row>
    <row r="270" ht="15.75" customHeight="1">
      <c r="I270" s="170"/>
    </row>
    <row r="271" ht="15.75" customHeight="1">
      <c r="I271" s="170"/>
    </row>
    <row r="272" ht="15.75" customHeight="1">
      <c r="I272" s="170"/>
    </row>
    <row r="273" ht="15.75" customHeight="1">
      <c r="I273" s="170"/>
    </row>
    <row r="274" ht="15.75" customHeight="1">
      <c r="I274" s="170"/>
    </row>
    <row r="275" ht="15.75" customHeight="1">
      <c r="I275" s="170"/>
    </row>
    <row r="276" ht="15.75" customHeight="1">
      <c r="I276" s="170"/>
    </row>
    <row r="277" ht="15.75" customHeight="1">
      <c r="I277" s="170"/>
    </row>
    <row r="278" ht="15.75" customHeight="1">
      <c r="I278" s="170"/>
    </row>
    <row r="279" ht="15.75" customHeight="1">
      <c r="I279" s="170"/>
    </row>
    <row r="280" ht="15.75" customHeight="1">
      <c r="I280" s="170"/>
    </row>
    <row r="281" ht="15.75" customHeight="1">
      <c r="I281" s="170"/>
    </row>
    <row r="282" ht="15.75" customHeight="1">
      <c r="I282" s="170"/>
    </row>
    <row r="283" ht="15.75" customHeight="1">
      <c r="I283" s="170"/>
    </row>
    <row r="284" ht="15.75" customHeight="1">
      <c r="I284" s="170"/>
    </row>
    <row r="285" ht="15.75" customHeight="1">
      <c r="I285" s="170"/>
    </row>
    <row r="286" ht="15.75" customHeight="1">
      <c r="I286" s="170"/>
    </row>
    <row r="287" ht="15.75" customHeight="1">
      <c r="I287" s="170"/>
    </row>
    <row r="288" ht="15.75" customHeight="1">
      <c r="I288" s="170"/>
    </row>
    <row r="289" ht="15.75" customHeight="1">
      <c r="I289" s="170"/>
    </row>
    <row r="290" ht="15.75" customHeight="1">
      <c r="I290" s="170"/>
    </row>
    <row r="291" ht="15.75" customHeight="1">
      <c r="I291" s="170"/>
    </row>
    <row r="292" ht="15.75" customHeight="1">
      <c r="I292" s="170"/>
    </row>
    <row r="293" ht="15.75" customHeight="1">
      <c r="I293" s="170"/>
    </row>
    <row r="294" ht="15.75" customHeight="1">
      <c r="I294" s="170"/>
    </row>
    <row r="295" ht="15.75" customHeight="1">
      <c r="I295" s="170"/>
    </row>
    <row r="296" ht="15.75" customHeight="1">
      <c r="I296" s="170"/>
    </row>
    <row r="297" ht="15.75" customHeight="1">
      <c r="I297" s="170"/>
    </row>
    <row r="298" ht="15.75" customHeight="1">
      <c r="I298" s="170"/>
    </row>
    <row r="299" ht="15.75" customHeight="1">
      <c r="I299" s="170"/>
    </row>
    <row r="300" ht="15.75" customHeight="1">
      <c r="I300" s="170"/>
    </row>
    <row r="301" ht="15.75" customHeight="1">
      <c r="I301" s="170"/>
    </row>
    <row r="302" ht="15.75" customHeight="1">
      <c r="I302" s="170"/>
    </row>
    <row r="303" ht="15.75" customHeight="1">
      <c r="I303" s="170"/>
    </row>
    <row r="304" ht="15.75" customHeight="1">
      <c r="I304" s="170"/>
    </row>
    <row r="305" ht="15.75" customHeight="1">
      <c r="I305" s="170"/>
    </row>
    <row r="306" ht="15.75" customHeight="1">
      <c r="I306" s="170"/>
    </row>
    <row r="307" ht="15.75" customHeight="1">
      <c r="I307" s="170"/>
    </row>
    <row r="308" ht="15.75" customHeight="1">
      <c r="I308" s="170"/>
    </row>
    <row r="309" ht="15.75" customHeight="1">
      <c r="I309" s="170"/>
    </row>
    <row r="310" ht="15.75" customHeight="1">
      <c r="I310" s="170"/>
    </row>
    <row r="311" ht="15.75" customHeight="1">
      <c r="I311" s="170"/>
    </row>
    <row r="312" ht="15.75" customHeight="1">
      <c r="I312" s="170"/>
    </row>
    <row r="313" ht="15.75" customHeight="1">
      <c r="I313" s="170"/>
    </row>
    <row r="314" ht="15.75" customHeight="1">
      <c r="I314" s="170"/>
    </row>
    <row r="315" ht="15.75" customHeight="1">
      <c r="I315" s="170"/>
    </row>
    <row r="316" ht="15.75" customHeight="1">
      <c r="I316" s="170"/>
    </row>
    <row r="317" ht="15.75" customHeight="1">
      <c r="I317" s="170"/>
    </row>
    <row r="318" ht="15.75" customHeight="1">
      <c r="I318" s="170"/>
    </row>
    <row r="319" ht="15.75" customHeight="1">
      <c r="I319" s="170"/>
    </row>
    <row r="320" ht="15.75" customHeight="1">
      <c r="I320" s="170"/>
    </row>
    <row r="321" ht="15.75" customHeight="1">
      <c r="I321" s="170"/>
    </row>
    <row r="322" ht="15.75" customHeight="1">
      <c r="I322" s="170"/>
    </row>
    <row r="323" ht="15.75" customHeight="1">
      <c r="I323" s="170"/>
    </row>
    <row r="324" ht="15.75" customHeight="1">
      <c r="I324" s="170"/>
    </row>
    <row r="325" ht="15.75" customHeight="1">
      <c r="I325" s="170"/>
    </row>
    <row r="326" ht="15.75" customHeight="1">
      <c r="I326" s="170"/>
    </row>
    <row r="327" ht="15.75" customHeight="1">
      <c r="I327" s="170"/>
    </row>
    <row r="328" ht="15.75" customHeight="1">
      <c r="I328" s="170"/>
    </row>
    <row r="329" ht="15.75" customHeight="1">
      <c r="I329" s="170"/>
    </row>
    <row r="330" ht="15.75" customHeight="1">
      <c r="I330" s="170"/>
    </row>
    <row r="331" ht="15.75" customHeight="1">
      <c r="I331" s="170"/>
    </row>
    <row r="332" ht="15.75" customHeight="1">
      <c r="I332" s="170"/>
    </row>
    <row r="333" ht="15.75" customHeight="1">
      <c r="I333" s="170"/>
    </row>
    <row r="334" ht="15.75" customHeight="1">
      <c r="I334" s="170"/>
    </row>
    <row r="335" ht="15.75" customHeight="1">
      <c r="I335" s="170"/>
    </row>
    <row r="336" ht="15.75" customHeight="1">
      <c r="I336" s="170"/>
    </row>
    <row r="337" ht="15.75" customHeight="1">
      <c r="I337" s="170"/>
    </row>
    <row r="338" ht="15.75" customHeight="1">
      <c r="I338" s="170"/>
    </row>
    <row r="339" ht="15.75" customHeight="1">
      <c r="I339" s="170"/>
    </row>
    <row r="340" ht="15.75" customHeight="1">
      <c r="I340" s="170"/>
    </row>
    <row r="341" ht="15.75" customHeight="1">
      <c r="I341" s="170"/>
    </row>
    <row r="342" ht="15.75" customHeight="1">
      <c r="I342" s="170"/>
    </row>
    <row r="343" ht="15.75" customHeight="1">
      <c r="I343" s="170"/>
    </row>
    <row r="344" ht="15.75" customHeight="1">
      <c r="I344" s="170"/>
    </row>
    <row r="345" ht="15.75" customHeight="1">
      <c r="I345" s="170"/>
    </row>
    <row r="346" ht="15.75" customHeight="1">
      <c r="I346" s="170"/>
    </row>
    <row r="347" ht="15.75" customHeight="1">
      <c r="I347" s="170"/>
    </row>
    <row r="348" ht="15.75" customHeight="1">
      <c r="I348" s="170"/>
    </row>
    <row r="349" ht="15.75" customHeight="1">
      <c r="I349" s="170"/>
    </row>
    <row r="350" ht="15.75" customHeight="1">
      <c r="I350" s="170"/>
    </row>
    <row r="351" ht="15.75" customHeight="1">
      <c r="I351" s="170"/>
    </row>
    <row r="352" ht="15.75" customHeight="1">
      <c r="I352" s="170"/>
    </row>
    <row r="353" ht="15.75" customHeight="1">
      <c r="I353" s="170"/>
    </row>
    <row r="354" ht="15.75" customHeight="1">
      <c r="I354" s="170"/>
    </row>
    <row r="355" ht="15.75" customHeight="1">
      <c r="I355" s="170"/>
    </row>
    <row r="356" ht="15.75" customHeight="1">
      <c r="I356" s="170"/>
    </row>
    <row r="357" ht="15.75" customHeight="1">
      <c r="I357" s="170"/>
    </row>
    <row r="358" ht="15.75" customHeight="1">
      <c r="I358" s="170"/>
    </row>
    <row r="359" ht="15.75" customHeight="1">
      <c r="I359" s="170"/>
    </row>
    <row r="360" ht="15.75" customHeight="1">
      <c r="I360" s="170"/>
    </row>
    <row r="361" ht="15.75" customHeight="1">
      <c r="I361" s="170"/>
    </row>
    <row r="362" ht="15.75" customHeight="1">
      <c r="I362" s="170"/>
    </row>
    <row r="363" ht="15.75" customHeight="1">
      <c r="I363" s="170"/>
    </row>
    <row r="364" ht="15.75" customHeight="1">
      <c r="I364" s="170"/>
    </row>
    <row r="365" ht="15.75" customHeight="1">
      <c r="I365" s="170"/>
    </row>
    <row r="366" ht="15.75" customHeight="1">
      <c r="I366" s="170"/>
    </row>
    <row r="367" ht="15.75" customHeight="1">
      <c r="I367" s="170"/>
    </row>
    <row r="368" ht="15.75" customHeight="1">
      <c r="I368" s="170"/>
    </row>
    <row r="369" ht="15.75" customHeight="1">
      <c r="I369" s="170"/>
    </row>
    <row r="370" ht="15.75" customHeight="1">
      <c r="I370" s="170"/>
    </row>
    <row r="371" ht="15.75" customHeight="1">
      <c r="I371" s="170"/>
    </row>
    <row r="372" ht="15.75" customHeight="1">
      <c r="I372" s="170"/>
    </row>
    <row r="373" ht="15.75" customHeight="1">
      <c r="I373" s="170"/>
    </row>
    <row r="374" ht="15.75" customHeight="1">
      <c r="I374" s="170"/>
    </row>
    <row r="375" ht="15.75" customHeight="1">
      <c r="I375" s="170"/>
    </row>
    <row r="376" ht="15.75" customHeight="1">
      <c r="I376" s="170"/>
    </row>
    <row r="377" ht="15.75" customHeight="1">
      <c r="I377" s="170"/>
    </row>
    <row r="378" ht="15.75" customHeight="1">
      <c r="I378" s="170"/>
    </row>
    <row r="379" ht="15.75" customHeight="1">
      <c r="I379" s="170"/>
    </row>
    <row r="380" ht="15.75" customHeight="1">
      <c r="I380" s="170"/>
    </row>
    <row r="381" ht="15.75" customHeight="1">
      <c r="I381" s="170"/>
    </row>
    <row r="382" ht="15.75" customHeight="1">
      <c r="I382" s="170"/>
    </row>
    <row r="383" ht="15.75" customHeight="1">
      <c r="I383" s="170"/>
    </row>
    <row r="384" ht="15.75" customHeight="1">
      <c r="I384" s="170"/>
    </row>
    <row r="385" ht="15.75" customHeight="1">
      <c r="I385" s="170"/>
    </row>
    <row r="386" ht="15.75" customHeight="1">
      <c r="I386" s="170"/>
    </row>
    <row r="387" ht="15.75" customHeight="1">
      <c r="I387" s="170"/>
    </row>
    <row r="388" ht="15.75" customHeight="1">
      <c r="I388" s="170"/>
    </row>
    <row r="389" ht="15.75" customHeight="1">
      <c r="I389" s="170"/>
    </row>
    <row r="390" ht="15.75" customHeight="1">
      <c r="I390" s="170"/>
    </row>
    <row r="391" ht="15.75" customHeight="1">
      <c r="I391" s="170"/>
    </row>
    <row r="392" ht="15.75" customHeight="1">
      <c r="I392" s="170"/>
    </row>
    <row r="393" ht="15.75" customHeight="1">
      <c r="I393" s="170"/>
    </row>
    <row r="394" ht="15.75" customHeight="1">
      <c r="I394" s="170"/>
    </row>
    <row r="395" ht="15.75" customHeight="1">
      <c r="I395" s="170"/>
    </row>
    <row r="396" ht="15.75" customHeight="1">
      <c r="I396" s="170"/>
    </row>
    <row r="397" ht="15.75" customHeight="1">
      <c r="I397" s="170"/>
    </row>
    <row r="398" ht="15.75" customHeight="1">
      <c r="I398" s="170"/>
    </row>
    <row r="399" ht="15.75" customHeight="1">
      <c r="I399" s="170"/>
    </row>
    <row r="400" ht="15.75" customHeight="1">
      <c r="I400" s="170"/>
    </row>
    <row r="401" ht="15.75" customHeight="1">
      <c r="I401" s="170"/>
    </row>
    <row r="402" ht="15.75" customHeight="1">
      <c r="I402" s="170"/>
    </row>
    <row r="403" ht="15.75" customHeight="1">
      <c r="I403" s="170"/>
    </row>
    <row r="404" ht="15.75" customHeight="1">
      <c r="I404" s="170"/>
    </row>
    <row r="405" ht="15.75" customHeight="1">
      <c r="I405" s="170"/>
    </row>
    <row r="406" ht="15.75" customHeight="1">
      <c r="I406" s="170"/>
    </row>
    <row r="407" ht="15.75" customHeight="1">
      <c r="I407" s="170"/>
    </row>
    <row r="408" ht="15.75" customHeight="1">
      <c r="I408" s="170"/>
    </row>
    <row r="409" ht="15.75" customHeight="1">
      <c r="I409" s="170"/>
    </row>
    <row r="410" ht="15.75" customHeight="1">
      <c r="I410" s="170"/>
    </row>
    <row r="411" ht="15.75" customHeight="1">
      <c r="I411" s="170"/>
    </row>
    <row r="412" ht="15.75" customHeight="1">
      <c r="I412" s="170"/>
    </row>
    <row r="413" ht="15.75" customHeight="1">
      <c r="I413" s="170"/>
    </row>
    <row r="414" ht="15.75" customHeight="1">
      <c r="I414" s="170"/>
    </row>
    <row r="415" ht="15.75" customHeight="1">
      <c r="I415" s="170"/>
    </row>
    <row r="416" ht="15.75" customHeight="1">
      <c r="I416" s="170"/>
    </row>
    <row r="417" ht="15.75" customHeight="1">
      <c r="I417" s="170"/>
    </row>
    <row r="418" ht="15.75" customHeight="1">
      <c r="I418" s="170"/>
    </row>
    <row r="419" ht="15.75" customHeight="1">
      <c r="I419" s="170"/>
    </row>
    <row r="420" ht="15.75" customHeight="1">
      <c r="I420" s="170"/>
    </row>
    <row r="421" ht="15.75" customHeight="1">
      <c r="I421" s="170"/>
    </row>
    <row r="422" ht="15.75" customHeight="1">
      <c r="I422" s="170"/>
    </row>
    <row r="423" ht="15.75" customHeight="1">
      <c r="I423" s="170"/>
    </row>
    <row r="424" ht="15.75" customHeight="1">
      <c r="I424" s="170"/>
    </row>
    <row r="425" ht="15.75" customHeight="1">
      <c r="I425" s="170"/>
    </row>
    <row r="426" ht="15.75" customHeight="1">
      <c r="I426" s="170"/>
    </row>
    <row r="427" ht="15.75" customHeight="1">
      <c r="I427" s="170"/>
    </row>
    <row r="428" ht="15.75" customHeight="1">
      <c r="I428" s="170"/>
    </row>
    <row r="429" ht="15.75" customHeight="1">
      <c r="I429" s="170"/>
    </row>
    <row r="430" ht="15.75" customHeight="1">
      <c r="I430" s="170"/>
    </row>
    <row r="431" ht="15.75" customHeight="1">
      <c r="I431" s="170"/>
    </row>
    <row r="432" ht="15.75" customHeight="1">
      <c r="I432" s="170"/>
    </row>
    <row r="433" ht="15.75" customHeight="1">
      <c r="I433" s="170"/>
    </row>
    <row r="434" ht="15.75" customHeight="1">
      <c r="I434" s="170"/>
    </row>
    <row r="435" ht="15.75" customHeight="1">
      <c r="I435" s="170"/>
    </row>
    <row r="436" ht="15.75" customHeight="1">
      <c r="I436" s="170"/>
    </row>
    <row r="437" ht="15.75" customHeight="1">
      <c r="I437" s="170"/>
    </row>
    <row r="438" ht="15.75" customHeight="1">
      <c r="I438" s="170"/>
    </row>
    <row r="439" ht="15.75" customHeight="1">
      <c r="I439" s="170"/>
    </row>
    <row r="440" ht="15.75" customHeight="1">
      <c r="I440" s="170"/>
    </row>
    <row r="441" ht="15.75" customHeight="1">
      <c r="I441" s="170"/>
    </row>
    <row r="442" ht="15.75" customHeight="1">
      <c r="I442" s="170"/>
    </row>
    <row r="443" ht="15.75" customHeight="1">
      <c r="I443" s="170"/>
    </row>
    <row r="444" ht="15.75" customHeight="1">
      <c r="I444" s="170"/>
    </row>
    <row r="445" ht="15.75" customHeight="1">
      <c r="I445" s="170"/>
    </row>
    <row r="446" ht="15.75" customHeight="1">
      <c r="I446" s="170"/>
    </row>
    <row r="447" ht="15.75" customHeight="1">
      <c r="I447" s="170"/>
    </row>
    <row r="448" ht="15.75" customHeight="1">
      <c r="I448" s="170"/>
    </row>
    <row r="449" ht="15.75" customHeight="1">
      <c r="I449" s="170"/>
    </row>
    <row r="450" ht="15.75" customHeight="1">
      <c r="I450" s="170"/>
    </row>
    <row r="451" ht="15.75" customHeight="1">
      <c r="I451" s="170"/>
    </row>
    <row r="452" ht="15.75" customHeight="1">
      <c r="I452" s="170"/>
    </row>
    <row r="453" ht="15.75" customHeight="1">
      <c r="I453" s="170"/>
    </row>
    <row r="454" ht="15.75" customHeight="1">
      <c r="I454" s="170"/>
    </row>
    <row r="455" ht="15.75" customHeight="1">
      <c r="I455" s="170"/>
    </row>
    <row r="456" ht="15.75" customHeight="1">
      <c r="I456" s="170"/>
    </row>
    <row r="457" ht="15.75" customHeight="1">
      <c r="I457" s="170"/>
    </row>
    <row r="458" ht="15.75" customHeight="1">
      <c r="I458" s="170"/>
    </row>
    <row r="459" ht="15.75" customHeight="1">
      <c r="I459" s="170"/>
    </row>
    <row r="460" ht="15.75" customHeight="1">
      <c r="I460" s="170"/>
    </row>
    <row r="461" ht="15.75" customHeight="1">
      <c r="I461" s="170"/>
    </row>
    <row r="462" ht="15.75" customHeight="1">
      <c r="I462" s="170"/>
    </row>
    <row r="463" ht="15.75" customHeight="1">
      <c r="I463" s="170"/>
    </row>
    <row r="464" ht="15.75" customHeight="1">
      <c r="I464" s="170"/>
    </row>
    <row r="465" ht="15.75" customHeight="1">
      <c r="I465" s="170"/>
    </row>
    <row r="466" ht="15.75" customHeight="1">
      <c r="I466" s="170"/>
    </row>
    <row r="467" ht="15.75" customHeight="1">
      <c r="I467" s="170"/>
    </row>
    <row r="468" ht="15.75" customHeight="1">
      <c r="I468" s="170"/>
    </row>
    <row r="469" ht="15.75" customHeight="1">
      <c r="I469" s="170"/>
    </row>
    <row r="470" ht="15.75" customHeight="1">
      <c r="I470" s="170"/>
    </row>
    <row r="471" ht="15.75" customHeight="1">
      <c r="I471" s="170"/>
    </row>
    <row r="472" ht="15.75" customHeight="1">
      <c r="I472" s="170"/>
    </row>
    <row r="473" ht="15.75" customHeight="1">
      <c r="I473" s="170"/>
    </row>
    <row r="474" ht="15.75" customHeight="1">
      <c r="I474" s="170"/>
    </row>
    <row r="475" ht="15.75" customHeight="1">
      <c r="I475" s="170"/>
    </row>
    <row r="476" ht="15.75" customHeight="1">
      <c r="I476" s="170"/>
    </row>
    <row r="477" ht="15.75" customHeight="1">
      <c r="I477" s="170"/>
    </row>
    <row r="478" ht="15.75" customHeight="1">
      <c r="I478" s="170"/>
    </row>
    <row r="479" ht="15.75" customHeight="1">
      <c r="I479" s="170"/>
    </row>
    <row r="480" ht="15.75" customHeight="1">
      <c r="I480" s="170"/>
    </row>
    <row r="481" ht="15.75" customHeight="1">
      <c r="I481" s="170"/>
    </row>
    <row r="482" ht="15.75" customHeight="1">
      <c r="I482" s="170"/>
    </row>
    <row r="483" ht="15.75" customHeight="1">
      <c r="I483" s="170"/>
    </row>
    <row r="484" ht="15.75" customHeight="1">
      <c r="I484" s="170"/>
    </row>
    <row r="485" ht="15.75" customHeight="1">
      <c r="I485" s="170"/>
    </row>
    <row r="486" ht="15.75" customHeight="1">
      <c r="I486" s="170"/>
    </row>
    <row r="487" ht="15.75" customHeight="1">
      <c r="I487" s="170"/>
    </row>
    <row r="488" ht="15.75" customHeight="1">
      <c r="I488" s="170"/>
    </row>
    <row r="489" ht="15.75" customHeight="1">
      <c r="I489" s="170"/>
    </row>
    <row r="490" ht="15.75" customHeight="1">
      <c r="I490" s="170"/>
    </row>
    <row r="491" ht="15.75" customHeight="1">
      <c r="I491" s="170"/>
    </row>
    <row r="492" ht="15.75" customHeight="1">
      <c r="I492" s="170"/>
    </row>
    <row r="493" ht="15.75" customHeight="1">
      <c r="I493" s="170"/>
    </row>
    <row r="494" ht="15.75" customHeight="1">
      <c r="I494" s="170"/>
    </row>
    <row r="495" ht="15.75" customHeight="1">
      <c r="I495" s="170"/>
    </row>
    <row r="496" ht="15.75" customHeight="1">
      <c r="I496" s="170"/>
    </row>
    <row r="497" ht="15.75" customHeight="1">
      <c r="I497" s="170"/>
    </row>
    <row r="498" ht="15.75" customHeight="1">
      <c r="I498" s="170"/>
    </row>
    <row r="499" ht="15.75" customHeight="1">
      <c r="I499" s="170"/>
    </row>
    <row r="500" ht="15.75" customHeight="1">
      <c r="I500" s="170"/>
    </row>
    <row r="501" ht="15.75" customHeight="1">
      <c r="I501" s="170"/>
    </row>
    <row r="502" ht="15.75" customHeight="1">
      <c r="I502" s="170"/>
    </row>
    <row r="503" ht="15.75" customHeight="1">
      <c r="I503" s="170"/>
    </row>
    <row r="504" ht="15.75" customHeight="1">
      <c r="I504" s="170"/>
    </row>
    <row r="505" ht="15.75" customHeight="1">
      <c r="I505" s="170"/>
    </row>
    <row r="506" ht="15.75" customHeight="1">
      <c r="I506" s="170"/>
    </row>
    <row r="507" ht="15.75" customHeight="1">
      <c r="I507" s="170"/>
    </row>
    <row r="508" ht="15.75" customHeight="1">
      <c r="I508" s="170"/>
    </row>
    <row r="509" ht="15.75" customHeight="1">
      <c r="I509" s="170"/>
    </row>
    <row r="510" ht="15.75" customHeight="1">
      <c r="I510" s="170"/>
    </row>
    <row r="511" ht="15.75" customHeight="1">
      <c r="I511" s="170"/>
    </row>
    <row r="512" ht="15.75" customHeight="1">
      <c r="I512" s="170"/>
    </row>
    <row r="513" ht="15.75" customHeight="1">
      <c r="I513" s="170"/>
    </row>
    <row r="514" ht="15.75" customHeight="1">
      <c r="I514" s="170"/>
    </row>
    <row r="515" ht="15.75" customHeight="1">
      <c r="I515" s="170"/>
    </row>
    <row r="516" ht="15.75" customHeight="1">
      <c r="I516" s="170"/>
    </row>
    <row r="517" ht="15.75" customHeight="1">
      <c r="I517" s="170"/>
    </row>
    <row r="518" ht="15.75" customHeight="1">
      <c r="I518" s="170"/>
    </row>
    <row r="519" ht="15.75" customHeight="1">
      <c r="I519" s="170"/>
    </row>
    <row r="520" ht="15.75" customHeight="1">
      <c r="I520" s="170"/>
    </row>
    <row r="521" ht="15.75" customHeight="1">
      <c r="I521" s="170"/>
    </row>
    <row r="522" ht="15.75" customHeight="1">
      <c r="I522" s="170"/>
    </row>
    <row r="523" ht="15.75" customHeight="1">
      <c r="I523" s="170"/>
    </row>
    <row r="524" ht="15.75" customHeight="1">
      <c r="I524" s="170"/>
    </row>
    <row r="525" ht="15.75" customHeight="1">
      <c r="I525" s="170"/>
    </row>
    <row r="526" ht="15.75" customHeight="1">
      <c r="I526" s="170"/>
    </row>
    <row r="527" ht="15.75" customHeight="1">
      <c r="I527" s="170"/>
    </row>
    <row r="528" ht="15.75" customHeight="1">
      <c r="I528" s="170"/>
    </row>
    <row r="529" ht="15.75" customHeight="1">
      <c r="I529" s="170"/>
    </row>
    <row r="530" ht="15.75" customHeight="1">
      <c r="I530" s="170"/>
    </row>
    <row r="531" ht="15.75" customHeight="1">
      <c r="I531" s="170"/>
    </row>
    <row r="532" ht="15.75" customHeight="1">
      <c r="I532" s="170"/>
    </row>
    <row r="533" ht="15.75" customHeight="1">
      <c r="I533" s="170"/>
    </row>
    <row r="534" ht="15.75" customHeight="1">
      <c r="I534" s="170"/>
    </row>
    <row r="535" ht="15.75" customHeight="1">
      <c r="I535" s="170"/>
    </row>
    <row r="536" ht="15.75" customHeight="1">
      <c r="I536" s="170"/>
    </row>
    <row r="537" ht="15.75" customHeight="1">
      <c r="I537" s="170"/>
    </row>
    <row r="538" ht="15.75" customHeight="1">
      <c r="I538" s="170"/>
    </row>
    <row r="539" ht="15.75" customHeight="1">
      <c r="I539" s="170"/>
    </row>
    <row r="540" ht="15.75" customHeight="1">
      <c r="I540" s="170"/>
    </row>
    <row r="541" ht="15.75" customHeight="1">
      <c r="I541" s="170"/>
    </row>
    <row r="542" ht="15.75" customHeight="1">
      <c r="I542" s="170"/>
    </row>
    <row r="543" ht="15.75" customHeight="1">
      <c r="I543" s="170"/>
    </row>
    <row r="544" ht="15.75" customHeight="1">
      <c r="I544" s="170"/>
    </row>
    <row r="545" ht="15.75" customHeight="1">
      <c r="I545" s="170"/>
    </row>
    <row r="546" ht="15.75" customHeight="1">
      <c r="I546" s="170"/>
    </row>
    <row r="547" ht="15.75" customHeight="1">
      <c r="I547" s="170"/>
    </row>
    <row r="548" ht="15.75" customHeight="1">
      <c r="I548" s="170"/>
    </row>
    <row r="549" ht="15.75" customHeight="1">
      <c r="I549" s="170"/>
    </row>
    <row r="550" ht="15.75" customHeight="1">
      <c r="I550" s="170"/>
    </row>
    <row r="551" ht="15.75" customHeight="1">
      <c r="I551" s="170"/>
    </row>
    <row r="552" ht="15.75" customHeight="1">
      <c r="I552" s="170"/>
    </row>
    <row r="553" ht="15.75" customHeight="1">
      <c r="I553" s="170"/>
    </row>
    <row r="554" ht="15.75" customHeight="1">
      <c r="I554" s="170"/>
    </row>
    <row r="555" ht="15.75" customHeight="1">
      <c r="I555" s="170"/>
    </row>
    <row r="556" ht="15.75" customHeight="1">
      <c r="I556" s="170"/>
    </row>
    <row r="557" ht="15.75" customHeight="1">
      <c r="I557" s="170"/>
    </row>
    <row r="558" ht="15.75" customHeight="1">
      <c r="I558" s="170"/>
    </row>
    <row r="559" ht="15.75" customHeight="1">
      <c r="I559" s="170"/>
    </row>
    <row r="560" ht="15.75" customHeight="1">
      <c r="I560" s="170"/>
    </row>
    <row r="561" ht="15.75" customHeight="1">
      <c r="I561" s="170"/>
    </row>
    <row r="562" ht="15.75" customHeight="1">
      <c r="I562" s="170"/>
    </row>
    <row r="563" ht="15.75" customHeight="1">
      <c r="I563" s="170"/>
    </row>
    <row r="564" ht="15.75" customHeight="1">
      <c r="I564" s="170"/>
    </row>
    <row r="565" ht="15.75" customHeight="1">
      <c r="I565" s="170"/>
    </row>
    <row r="566" ht="15.75" customHeight="1">
      <c r="I566" s="170"/>
    </row>
    <row r="567" ht="15.75" customHeight="1">
      <c r="I567" s="170"/>
    </row>
    <row r="568" ht="15.75" customHeight="1">
      <c r="I568" s="170"/>
    </row>
    <row r="569" ht="15.75" customHeight="1">
      <c r="I569" s="170"/>
    </row>
    <row r="570" ht="15.75" customHeight="1">
      <c r="I570" s="170"/>
    </row>
    <row r="571" ht="15.75" customHeight="1">
      <c r="I571" s="170"/>
    </row>
    <row r="572" ht="15.75" customHeight="1">
      <c r="I572" s="170"/>
    </row>
    <row r="573" ht="15.75" customHeight="1">
      <c r="I573" s="170"/>
    </row>
    <row r="574" ht="15.75" customHeight="1">
      <c r="I574" s="170"/>
    </row>
    <row r="575" ht="15.75" customHeight="1">
      <c r="I575" s="170"/>
    </row>
    <row r="576" ht="15.75" customHeight="1">
      <c r="I576" s="170"/>
    </row>
    <row r="577" ht="15.75" customHeight="1">
      <c r="I577" s="170"/>
    </row>
    <row r="578" ht="15.75" customHeight="1">
      <c r="I578" s="170"/>
    </row>
    <row r="579" ht="15.75" customHeight="1">
      <c r="I579" s="170"/>
    </row>
    <row r="580" ht="15.75" customHeight="1">
      <c r="I580" s="170"/>
    </row>
    <row r="581" ht="15.75" customHeight="1">
      <c r="I581" s="170"/>
    </row>
    <row r="582" ht="15.75" customHeight="1">
      <c r="I582" s="170"/>
    </row>
    <row r="583" ht="15.75" customHeight="1">
      <c r="I583" s="170"/>
    </row>
    <row r="584" ht="15.75" customHeight="1">
      <c r="I584" s="170"/>
    </row>
    <row r="585" ht="15.75" customHeight="1">
      <c r="I585" s="170"/>
    </row>
    <row r="586" ht="15.75" customHeight="1">
      <c r="I586" s="170"/>
    </row>
    <row r="587" ht="15.75" customHeight="1">
      <c r="I587" s="170"/>
    </row>
    <row r="588" ht="15.75" customHeight="1">
      <c r="I588" s="170"/>
    </row>
    <row r="589" ht="15.75" customHeight="1">
      <c r="I589" s="170"/>
    </row>
    <row r="590" ht="15.75" customHeight="1">
      <c r="I590" s="170"/>
    </row>
    <row r="591" ht="15.75" customHeight="1">
      <c r="I591" s="170"/>
    </row>
    <row r="592" ht="15.75" customHeight="1">
      <c r="I592" s="170"/>
    </row>
    <row r="593" ht="15.75" customHeight="1">
      <c r="I593" s="170"/>
    </row>
    <row r="594" ht="15.75" customHeight="1">
      <c r="I594" s="170"/>
    </row>
    <row r="595" ht="15.75" customHeight="1">
      <c r="I595" s="170"/>
    </row>
    <row r="596" ht="15.75" customHeight="1">
      <c r="I596" s="170"/>
    </row>
    <row r="597" ht="15.75" customHeight="1">
      <c r="I597" s="170"/>
    </row>
    <row r="598" ht="15.75" customHeight="1">
      <c r="I598" s="170"/>
    </row>
    <row r="599" ht="15.75" customHeight="1">
      <c r="I599" s="170"/>
    </row>
    <row r="600" ht="15.75" customHeight="1">
      <c r="I600" s="170"/>
    </row>
    <row r="601" ht="15.75" customHeight="1">
      <c r="I601" s="170"/>
    </row>
    <row r="602" ht="15.75" customHeight="1">
      <c r="I602" s="170"/>
    </row>
    <row r="603" ht="15.75" customHeight="1">
      <c r="I603" s="170"/>
    </row>
    <row r="604" ht="15.75" customHeight="1">
      <c r="I604" s="170"/>
    </row>
    <row r="605" ht="15.75" customHeight="1">
      <c r="I605" s="170"/>
    </row>
    <row r="606" ht="15.75" customHeight="1">
      <c r="I606" s="170"/>
    </row>
    <row r="607" ht="15.75" customHeight="1">
      <c r="I607" s="170"/>
    </row>
    <row r="608" ht="15.75" customHeight="1">
      <c r="I608" s="170"/>
    </row>
    <row r="609" ht="15.75" customHeight="1">
      <c r="I609" s="170"/>
    </row>
    <row r="610" ht="15.75" customHeight="1">
      <c r="I610" s="170"/>
    </row>
    <row r="611" ht="15.75" customHeight="1">
      <c r="I611" s="170"/>
    </row>
    <row r="612" ht="15.75" customHeight="1">
      <c r="I612" s="170"/>
    </row>
    <row r="613" ht="15.75" customHeight="1">
      <c r="I613" s="170"/>
    </row>
    <row r="614" ht="15.75" customHeight="1">
      <c r="I614" s="170"/>
    </row>
    <row r="615" ht="15.75" customHeight="1">
      <c r="I615" s="170"/>
    </row>
    <row r="616" ht="15.75" customHeight="1">
      <c r="I616" s="170"/>
    </row>
    <row r="617" ht="15.75" customHeight="1">
      <c r="I617" s="170"/>
    </row>
    <row r="618" ht="15.75" customHeight="1">
      <c r="I618" s="170"/>
    </row>
    <row r="619" ht="15.75" customHeight="1">
      <c r="I619" s="170"/>
    </row>
    <row r="620" ht="15.75" customHeight="1">
      <c r="I620" s="170"/>
    </row>
    <row r="621" ht="15.75" customHeight="1">
      <c r="I621" s="170"/>
    </row>
    <row r="622" ht="15.75" customHeight="1">
      <c r="I622" s="170"/>
    </row>
    <row r="623" ht="15.75" customHeight="1">
      <c r="I623" s="170"/>
    </row>
    <row r="624" ht="15.75" customHeight="1">
      <c r="I624" s="170"/>
    </row>
    <row r="625" ht="15.75" customHeight="1">
      <c r="I625" s="170"/>
    </row>
    <row r="626" ht="15.75" customHeight="1">
      <c r="I626" s="170"/>
    </row>
    <row r="627" ht="15.75" customHeight="1">
      <c r="I627" s="170"/>
    </row>
    <row r="628" ht="15.75" customHeight="1">
      <c r="I628" s="170"/>
    </row>
    <row r="629" ht="15.75" customHeight="1">
      <c r="I629" s="170"/>
    </row>
    <row r="630" ht="15.75" customHeight="1">
      <c r="I630" s="170"/>
    </row>
    <row r="631" ht="15.75" customHeight="1">
      <c r="I631" s="170"/>
    </row>
    <row r="632" ht="15.75" customHeight="1">
      <c r="I632" s="170"/>
    </row>
    <row r="633" ht="15.75" customHeight="1">
      <c r="I633" s="170"/>
    </row>
    <row r="634" ht="15.75" customHeight="1">
      <c r="I634" s="170"/>
    </row>
    <row r="635" ht="15.75" customHeight="1">
      <c r="I635" s="170"/>
    </row>
    <row r="636" ht="15.75" customHeight="1">
      <c r="I636" s="170"/>
    </row>
    <row r="637" ht="15.75" customHeight="1">
      <c r="I637" s="170"/>
    </row>
    <row r="638" ht="15.75" customHeight="1">
      <c r="I638" s="170"/>
    </row>
    <row r="639" ht="15.75" customHeight="1">
      <c r="I639" s="170"/>
    </row>
    <row r="640" ht="15.75" customHeight="1">
      <c r="I640" s="170"/>
    </row>
    <row r="641" ht="15.75" customHeight="1">
      <c r="I641" s="170"/>
    </row>
    <row r="642" ht="15.75" customHeight="1">
      <c r="I642" s="170"/>
    </row>
    <row r="643" ht="15.75" customHeight="1">
      <c r="I643" s="170"/>
    </row>
    <row r="644" ht="15.75" customHeight="1">
      <c r="I644" s="170"/>
    </row>
    <row r="645" ht="15.75" customHeight="1">
      <c r="I645" s="170"/>
    </row>
    <row r="646" ht="15.75" customHeight="1">
      <c r="I646" s="170"/>
    </row>
    <row r="647" ht="15.75" customHeight="1">
      <c r="I647" s="170"/>
    </row>
    <row r="648" ht="15.75" customHeight="1">
      <c r="I648" s="170"/>
    </row>
    <row r="649" ht="15.75" customHeight="1">
      <c r="I649" s="170"/>
    </row>
    <row r="650" ht="15.75" customHeight="1">
      <c r="I650" s="170"/>
    </row>
    <row r="651" ht="15.75" customHeight="1">
      <c r="I651" s="170"/>
    </row>
    <row r="652" ht="15.75" customHeight="1">
      <c r="I652" s="170"/>
    </row>
    <row r="653" ht="15.75" customHeight="1">
      <c r="I653" s="170"/>
    </row>
    <row r="654" ht="15.75" customHeight="1">
      <c r="I654" s="170"/>
    </row>
    <row r="655" ht="15.75" customHeight="1">
      <c r="I655" s="170"/>
    </row>
    <row r="656" ht="15.75" customHeight="1">
      <c r="I656" s="170"/>
    </row>
    <row r="657" ht="15.75" customHeight="1">
      <c r="I657" s="170"/>
    </row>
    <row r="658" ht="15.75" customHeight="1">
      <c r="I658" s="170"/>
    </row>
    <row r="659" ht="15.75" customHeight="1">
      <c r="I659" s="170"/>
    </row>
    <row r="660" ht="15.75" customHeight="1">
      <c r="I660" s="170"/>
    </row>
    <row r="661" ht="15.75" customHeight="1">
      <c r="I661" s="170"/>
    </row>
    <row r="662" ht="15.75" customHeight="1">
      <c r="I662" s="170"/>
    </row>
    <row r="663" ht="15.75" customHeight="1">
      <c r="I663" s="170"/>
    </row>
    <row r="664" ht="15.75" customHeight="1">
      <c r="I664" s="170"/>
    </row>
    <row r="665" ht="15.75" customHeight="1">
      <c r="I665" s="170"/>
    </row>
    <row r="666" ht="15.75" customHeight="1">
      <c r="I666" s="170"/>
    </row>
    <row r="667" ht="15.75" customHeight="1">
      <c r="I667" s="170"/>
    </row>
    <row r="668" ht="15.75" customHeight="1">
      <c r="I668" s="170"/>
    </row>
    <row r="669" ht="15.75" customHeight="1">
      <c r="I669" s="170"/>
    </row>
    <row r="670" ht="15.75" customHeight="1">
      <c r="I670" s="170"/>
    </row>
    <row r="671" ht="15.75" customHeight="1">
      <c r="I671" s="170"/>
    </row>
    <row r="672" ht="15.75" customHeight="1">
      <c r="I672" s="170"/>
    </row>
    <row r="673" ht="15.75" customHeight="1">
      <c r="I673" s="170"/>
    </row>
    <row r="674" ht="15.75" customHeight="1">
      <c r="I674" s="170"/>
    </row>
    <row r="675" ht="15.75" customHeight="1">
      <c r="I675" s="170"/>
    </row>
    <row r="676" ht="15.75" customHeight="1">
      <c r="I676" s="170"/>
    </row>
    <row r="677" ht="15.75" customHeight="1">
      <c r="I677" s="170"/>
    </row>
    <row r="678" ht="15.75" customHeight="1">
      <c r="I678" s="170"/>
    </row>
    <row r="679" ht="15.75" customHeight="1">
      <c r="I679" s="170"/>
    </row>
    <row r="680" ht="15.75" customHeight="1">
      <c r="I680" s="170"/>
    </row>
    <row r="681" ht="15.75" customHeight="1">
      <c r="I681" s="170"/>
    </row>
    <row r="682" ht="15.75" customHeight="1">
      <c r="I682" s="170"/>
    </row>
    <row r="683" ht="15.75" customHeight="1">
      <c r="I683" s="170"/>
    </row>
    <row r="684" ht="15.75" customHeight="1">
      <c r="I684" s="170"/>
    </row>
    <row r="685" ht="15.75" customHeight="1">
      <c r="I685" s="170"/>
    </row>
    <row r="686" ht="15.75" customHeight="1">
      <c r="I686" s="170"/>
    </row>
    <row r="687" ht="15.75" customHeight="1">
      <c r="I687" s="170"/>
    </row>
    <row r="688" ht="15.75" customHeight="1">
      <c r="I688" s="170"/>
    </row>
    <row r="689" ht="15.75" customHeight="1">
      <c r="I689" s="170"/>
    </row>
    <row r="690" ht="15.75" customHeight="1">
      <c r="I690" s="170"/>
    </row>
    <row r="691" ht="15.75" customHeight="1">
      <c r="I691" s="170"/>
    </row>
    <row r="692" ht="15.75" customHeight="1">
      <c r="I692" s="170"/>
    </row>
    <row r="693" ht="15.75" customHeight="1">
      <c r="I693" s="170"/>
    </row>
    <row r="694" ht="15.75" customHeight="1">
      <c r="I694" s="170"/>
    </row>
    <row r="695" ht="15.75" customHeight="1">
      <c r="I695" s="170"/>
    </row>
    <row r="696" ht="15.75" customHeight="1">
      <c r="I696" s="170"/>
    </row>
    <row r="697" ht="15.75" customHeight="1">
      <c r="I697" s="170"/>
    </row>
    <row r="698" ht="15.75" customHeight="1">
      <c r="I698" s="170"/>
    </row>
    <row r="699" ht="15.75" customHeight="1">
      <c r="I699" s="170"/>
    </row>
    <row r="700" ht="15.75" customHeight="1">
      <c r="I700" s="170"/>
    </row>
    <row r="701" ht="15.75" customHeight="1">
      <c r="I701" s="170"/>
    </row>
    <row r="702" ht="15.75" customHeight="1">
      <c r="I702" s="170"/>
    </row>
    <row r="703" ht="15.75" customHeight="1">
      <c r="I703" s="170"/>
    </row>
    <row r="704" ht="15.75" customHeight="1">
      <c r="I704" s="170"/>
    </row>
    <row r="705" ht="15.75" customHeight="1">
      <c r="I705" s="170"/>
    </row>
    <row r="706" ht="15.75" customHeight="1">
      <c r="I706" s="170"/>
    </row>
    <row r="707" ht="15.75" customHeight="1">
      <c r="I707" s="170"/>
    </row>
    <row r="708" ht="15.75" customHeight="1">
      <c r="I708" s="170"/>
    </row>
    <row r="709" ht="15.75" customHeight="1">
      <c r="I709" s="170"/>
    </row>
    <row r="710" ht="15.75" customHeight="1">
      <c r="I710" s="170"/>
    </row>
    <row r="711" ht="15.75" customHeight="1">
      <c r="I711" s="170"/>
    </row>
    <row r="712" ht="15.75" customHeight="1">
      <c r="I712" s="170"/>
    </row>
    <row r="713" ht="15.75" customHeight="1">
      <c r="I713" s="170"/>
    </row>
    <row r="714" ht="15.75" customHeight="1">
      <c r="I714" s="170"/>
    </row>
    <row r="715" ht="15.75" customHeight="1">
      <c r="I715" s="170"/>
    </row>
    <row r="716" ht="15.75" customHeight="1">
      <c r="I716" s="170"/>
    </row>
    <row r="717" ht="15.75" customHeight="1">
      <c r="I717" s="170"/>
    </row>
    <row r="718" ht="15.75" customHeight="1">
      <c r="I718" s="170"/>
    </row>
    <row r="719" ht="15.75" customHeight="1">
      <c r="I719" s="170"/>
    </row>
    <row r="720" ht="15.75" customHeight="1">
      <c r="I720" s="170"/>
    </row>
    <row r="721" ht="15.75" customHeight="1">
      <c r="I721" s="170"/>
    </row>
    <row r="722" ht="15.75" customHeight="1">
      <c r="I722" s="170"/>
    </row>
    <row r="723" ht="15.75" customHeight="1">
      <c r="I723" s="170"/>
    </row>
    <row r="724" ht="15.75" customHeight="1">
      <c r="I724" s="170"/>
    </row>
    <row r="725" ht="15.75" customHeight="1">
      <c r="I725" s="170"/>
    </row>
    <row r="726" ht="15.75" customHeight="1">
      <c r="I726" s="170"/>
    </row>
    <row r="727" ht="15.75" customHeight="1">
      <c r="I727" s="170"/>
    </row>
    <row r="728" ht="15.75" customHeight="1">
      <c r="I728" s="170"/>
    </row>
    <row r="729" ht="15.75" customHeight="1">
      <c r="I729" s="170"/>
    </row>
    <row r="730" ht="15.75" customHeight="1">
      <c r="I730" s="170"/>
    </row>
    <row r="731" ht="15.75" customHeight="1">
      <c r="I731" s="170"/>
    </row>
    <row r="732" ht="15.75" customHeight="1">
      <c r="I732" s="170"/>
    </row>
    <row r="733" ht="15.75" customHeight="1">
      <c r="I733" s="170"/>
    </row>
    <row r="734" ht="15.75" customHeight="1">
      <c r="I734" s="170"/>
    </row>
    <row r="735" ht="15.75" customHeight="1">
      <c r="I735" s="170"/>
    </row>
    <row r="736" ht="15.75" customHeight="1">
      <c r="I736" s="170"/>
    </row>
    <row r="737" ht="15.75" customHeight="1">
      <c r="I737" s="170"/>
    </row>
    <row r="738" ht="15.75" customHeight="1">
      <c r="I738" s="170"/>
    </row>
    <row r="739" ht="15.75" customHeight="1">
      <c r="I739" s="170"/>
    </row>
    <row r="740" ht="15.75" customHeight="1">
      <c r="I740" s="170"/>
    </row>
    <row r="741" ht="15.75" customHeight="1">
      <c r="I741" s="170"/>
    </row>
    <row r="742" ht="15.75" customHeight="1">
      <c r="I742" s="170"/>
    </row>
    <row r="743" ht="15.75" customHeight="1">
      <c r="I743" s="170"/>
    </row>
    <row r="744" ht="15.75" customHeight="1">
      <c r="I744" s="170"/>
    </row>
    <row r="745" ht="15.75" customHeight="1">
      <c r="I745" s="170"/>
    </row>
    <row r="746" ht="15.75" customHeight="1">
      <c r="I746" s="170"/>
    </row>
    <row r="747" ht="15.75" customHeight="1">
      <c r="I747" s="170"/>
    </row>
    <row r="748" ht="15.75" customHeight="1">
      <c r="I748" s="170"/>
    </row>
    <row r="749" ht="15.75" customHeight="1">
      <c r="I749" s="170"/>
    </row>
    <row r="750" ht="15.75" customHeight="1">
      <c r="I750" s="170"/>
    </row>
    <row r="751" ht="15.75" customHeight="1">
      <c r="I751" s="170"/>
    </row>
    <row r="752" ht="15.75" customHeight="1">
      <c r="I752" s="170"/>
    </row>
    <row r="753" ht="15.75" customHeight="1">
      <c r="I753" s="170"/>
    </row>
    <row r="754" ht="15.75" customHeight="1">
      <c r="I754" s="170"/>
    </row>
    <row r="755" ht="15.75" customHeight="1">
      <c r="I755" s="170"/>
    </row>
    <row r="756" ht="15.75" customHeight="1">
      <c r="I756" s="170"/>
    </row>
    <row r="757" ht="15.75" customHeight="1">
      <c r="I757" s="170"/>
    </row>
    <row r="758" ht="15.75" customHeight="1">
      <c r="I758" s="170"/>
    </row>
    <row r="759" ht="15.75" customHeight="1">
      <c r="I759" s="170"/>
    </row>
    <row r="760" ht="15.75" customHeight="1">
      <c r="I760" s="170"/>
    </row>
    <row r="761" ht="15.75" customHeight="1">
      <c r="I761" s="170"/>
    </row>
    <row r="762" ht="15.75" customHeight="1">
      <c r="I762" s="170"/>
    </row>
    <row r="763" ht="15.75" customHeight="1">
      <c r="I763" s="170"/>
    </row>
    <row r="764" ht="15.75" customHeight="1">
      <c r="I764" s="170"/>
    </row>
    <row r="765" ht="15.75" customHeight="1">
      <c r="I765" s="170"/>
    </row>
    <row r="766" ht="15.75" customHeight="1">
      <c r="I766" s="170"/>
    </row>
    <row r="767" ht="15.75" customHeight="1">
      <c r="I767" s="170"/>
    </row>
    <row r="768" ht="15.75" customHeight="1">
      <c r="I768" s="170"/>
    </row>
    <row r="769" ht="15.75" customHeight="1">
      <c r="I769" s="170"/>
    </row>
    <row r="770" ht="15.75" customHeight="1">
      <c r="I770" s="170"/>
    </row>
    <row r="771" ht="15.75" customHeight="1">
      <c r="I771" s="170"/>
    </row>
    <row r="772" ht="15.75" customHeight="1">
      <c r="I772" s="170"/>
    </row>
    <row r="773" ht="15.75" customHeight="1">
      <c r="I773" s="170"/>
    </row>
    <row r="774" ht="15.75" customHeight="1">
      <c r="I774" s="170"/>
    </row>
    <row r="775" ht="15.75" customHeight="1">
      <c r="I775" s="170"/>
    </row>
    <row r="776" ht="15.75" customHeight="1">
      <c r="I776" s="170"/>
    </row>
    <row r="777" ht="15.75" customHeight="1">
      <c r="I777" s="170"/>
    </row>
    <row r="778" ht="15.75" customHeight="1">
      <c r="I778" s="170"/>
    </row>
    <row r="779" ht="15.75" customHeight="1">
      <c r="I779" s="170"/>
    </row>
    <row r="780" ht="15.75" customHeight="1">
      <c r="I780" s="170"/>
    </row>
    <row r="781" ht="15.75" customHeight="1">
      <c r="I781" s="170"/>
    </row>
    <row r="782" ht="15.75" customHeight="1">
      <c r="I782" s="170"/>
    </row>
    <row r="783" ht="15.75" customHeight="1">
      <c r="I783" s="170"/>
    </row>
    <row r="784" ht="15.75" customHeight="1">
      <c r="I784" s="170"/>
    </row>
    <row r="785" ht="15.75" customHeight="1">
      <c r="I785" s="170"/>
    </row>
    <row r="786" ht="15.75" customHeight="1">
      <c r="I786" s="170"/>
    </row>
    <row r="787" ht="15.75" customHeight="1">
      <c r="I787" s="170"/>
    </row>
    <row r="788" ht="15.75" customHeight="1">
      <c r="I788" s="170"/>
    </row>
    <row r="789" ht="15.75" customHeight="1">
      <c r="I789" s="170"/>
    </row>
    <row r="790" ht="15.75" customHeight="1">
      <c r="I790" s="170"/>
    </row>
    <row r="791" ht="15.75" customHeight="1">
      <c r="I791" s="170"/>
    </row>
    <row r="792" ht="15.75" customHeight="1">
      <c r="I792" s="170"/>
    </row>
    <row r="793" ht="15.75" customHeight="1">
      <c r="I793" s="170"/>
    </row>
    <row r="794" ht="15.75" customHeight="1">
      <c r="I794" s="170"/>
    </row>
    <row r="795" ht="15.75" customHeight="1">
      <c r="I795" s="170"/>
    </row>
    <row r="796" ht="15.75" customHeight="1">
      <c r="I796" s="170"/>
    </row>
    <row r="797" ht="15.75" customHeight="1">
      <c r="I797" s="170"/>
    </row>
    <row r="798" ht="15.75" customHeight="1">
      <c r="I798" s="170"/>
    </row>
    <row r="799" ht="15.75" customHeight="1">
      <c r="I799" s="170"/>
    </row>
    <row r="800" ht="15.75" customHeight="1">
      <c r="I800" s="170"/>
    </row>
    <row r="801" ht="15.75" customHeight="1">
      <c r="I801" s="170"/>
    </row>
    <row r="802" ht="15.75" customHeight="1">
      <c r="I802" s="170"/>
    </row>
    <row r="803" ht="15.75" customHeight="1">
      <c r="I803" s="170"/>
    </row>
    <row r="804" ht="15.75" customHeight="1">
      <c r="I804" s="170"/>
    </row>
    <row r="805" ht="15.75" customHeight="1">
      <c r="I805" s="170"/>
    </row>
    <row r="806" ht="15.75" customHeight="1">
      <c r="I806" s="170"/>
    </row>
    <row r="807" ht="15.75" customHeight="1">
      <c r="I807" s="170"/>
    </row>
    <row r="808" ht="15.75" customHeight="1">
      <c r="I808" s="170"/>
    </row>
    <row r="809" ht="15.75" customHeight="1">
      <c r="I809" s="170"/>
    </row>
    <row r="810" ht="15.75" customHeight="1">
      <c r="I810" s="170"/>
    </row>
    <row r="811" ht="15.75" customHeight="1">
      <c r="I811" s="170"/>
    </row>
    <row r="812" ht="15.75" customHeight="1">
      <c r="I812" s="170"/>
    </row>
    <row r="813" ht="15.75" customHeight="1">
      <c r="I813" s="170"/>
    </row>
    <row r="814" ht="15.75" customHeight="1">
      <c r="I814" s="170"/>
    </row>
    <row r="815" ht="15.75" customHeight="1">
      <c r="I815" s="170"/>
    </row>
    <row r="816" ht="15.75" customHeight="1">
      <c r="I816" s="170"/>
    </row>
    <row r="817" ht="15.75" customHeight="1">
      <c r="I817" s="170"/>
    </row>
    <row r="818" ht="15.75" customHeight="1">
      <c r="I818" s="170"/>
    </row>
    <row r="819" ht="15.75" customHeight="1">
      <c r="I819" s="170"/>
    </row>
    <row r="820" ht="15.75" customHeight="1">
      <c r="I820" s="170"/>
    </row>
    <row r="821" ht="15.75" customHeight="1">
      <c r="I821" s="170"/>
    </row>
    <row r="822" ht="15.75" customHeight="1">
      <c r="I822" s="170"/>
    </row>
    <row r="823" ht="15.75" customHeight="1">
      <c r="I823" s="170"/>
    </row>
    <row r="824" ht="15.75" customHeight="1">
      <c r="I824" s="170"/>
    </row>
    <row r="825" ht="15.75" customHeight="1">
      <c r="I825" s="170"/>
    </row>
    <row r="826" ht="15.75" customHeight="1">
      <c r="I826" s="170"/>
    </row>
    <row r="827" ht="15.75" customHeight="1">
      <c r="I827" s="170"/>
    </row>
    <row r="828" ht="15.75" customHeight="1">
      <c r="I828" s="170"/>
    </row>
    <row r="829" ht="15.75" customHeight="1">
      <c r="I829" s="170"/>
    </row>
    <row r="830" ht="15.75" customHeight="1">
      <c r="I830" s="170"/>
    </row>
    <row r="831" ht="15.75" customHeight="1">
      <c r="I831" s="170"/>
    </row>
    <row r="832" ht="15.75" customHeight="1">
      <c r="I832" s="170"/>
    </row>
    <row r="833" ht="15.75" customHeight="1">
      <c r="I833" s="170"/>
    </row>
    <row r="834" ht="15.75" customHeight="1">
      <c r="I834" s="170"/>
    </row>
    <row r="835" ht="15.75" customHeight="1">
      <c r="I835" s="170"/>
    </row>
    <row r="836" ht="15.75" customHeight="1">
      <c r="I836" s="170"/>
    </row>
    <row r="837" ht="15.75" customHeight="1">
      <c r="I837" s="170"/>
    </row>
    <row r="838" ht="15.75" customHeight="1">
      <c r="I838" s="170"/>
    </row>
    <row r="839" ht="15.75" customHeight="1">
      <c r="I839" s="170"/>
    </row>
    <row r="840" ht="15.75" customHeight="1">
      <c r="I840" s="170"/>
    </row>
    <row r="841" ht="15.75" customHeight="1">
      <c r="I841" s="170"/>
    </row>
    <row r="842" ht="15.75" customHeight="1">
      <c r="I842" s="170"/>
    </row>
    <row r="843" ht="15.75" customHeight="1">
      <c r="I843" s="170"/>
    </row>
    <row r="844" ht="15.75" customHeight="1">
      <c r="I844" s="170"/>
    </row>
    <row r="845" ht="15.75" customHeight="1">
      <c r="I845" s="170"/>
    </row>
    <row r="846" ht="15.75" customHeight="1">
      <c r="I846" s="170"/>
    </row>
    <row r="847" ht="15.75" customHeight="1">
      <c r="I847" s="170"/>
    </row>
    <row r="848" ht="15.75" customHeight="1">
      <c r="I848" s="170"/>
    </row>
    <row r="849" ht="15.75" customHeight="1">
      <c r="I849" s="170"/>
    </row>
    <row r="850" ht="15.75" customHeight="1">
      <c r="I850" s="170"/>
    </row>
    <row r="851" ht="15.75" customHeight="1">
      <c r="I851" s="170"/>
    </row>
    <row r="852" ht="15.75" customHeight="1">
      <c r="I852" s="170"/>
    </row>
    <row r="853" ht="15.75" customHeight="1">
      <c r="I853" s="170"/>
    </row>
    <row r="854" ht="15.75" customHeight="1">
      <c r="I854" s="170"/>
    </row>
    <row r="855" ht="15.75" customHeight="1">
      <c r="I855" s="170"/>
    </row>
    <row r="856" ht="15.75" customHeight="1">
      <c r="I856" s="170"/>
    </row>
    <row r="857" ht="15.75" customHeight="1">
      <c r="I857" s="170"/>
    </row>
    <row r="858" ht="15.75" customHeight="1">
      <c r="I858" s="170"/>
    </row>
    <row r="859" ht="15.75" customHeight="1">
      <c r="I859" s="170"/>
    </row>
    <row r="860" ht="15.75" customHeight="1">
      <c r="I860" s="170"/>
    </row>
    <row r="861" ht="15.75" customHeight="1">
      <c r="I861" s="170"/>
    </row>
    <row r="862" ht="15.75" customHeight="1">
      <c r="I862" s="170"/>
    </row>
    <row r="863" ht="15.75" customHeight="1">
      <c r="I863" s="170"/>
    </row>
    <row r="864" ht="15.75" customHeight="1">
      <c r="I864" s="170"/>
    </row>
    <row r="865" ht="15.75" customHeight="1">
      <c r="I865" s="170"/>
    </row>
    <row r="866" ht="15.75" customHeight="1">
      <c r="I866" s="170"/>
    </row>
    <row r="867" ht="15.75" customHeight="1">
      <c r="I867" s="170"/>
    </row>
    <row r="868" ht="15.75" customHeight="1">
      <c r="I868" s="170"/>
    </row>
    <row r="869" ht="15.75" customHeight="1">
      <c r="I869" s="170"/>
    </row>
    <row r="870" ht="15.75" customHeight="1">
      <c r="I870" s="170"/>
    </row>
    <row r="871" ht="15.75" customHeight="1">
      <c r="I871" s="170"/>
    </row>
    <row r="872" ht="15.75" customHeight="1">
      <c r="I872" s="170"/>
    </row>
    <row r="873" ht="15.75" customHeight="1">
      <c r="I873" s="170"/>
    </row>
    <row r="874" ht="15.75" customHeight="1">
      <c r="I874" s="170"/>
    </row>
    <row r="875" ht="15.75" customHeight="1">
      <c r="I875" s="170"/>
    </row>
    <row r="876" ht="15.75" customHeight="1">
      <c r="I876" s="170"/>
    </row>
    <row r="877" ht="15.75" customHeight="1">
      <c r="I877" s="170"/>
    </row>
    <row r="878" ht="15.75" customHeight="1">
      <c r="I878" s="170"/>
    </row>
    <row r="879" ht="15.75" customHeight="1">
      <c r="I879" s="170"/>
    </row>
    <row r="880" ht="15.75" customHeight="1">
      <c r="I880" s="170"/>
    </row>
    <row r="881" ht="15.75" customHeight="1">
      <c r="I881" s="170"/>
    </row>
    <row r="882" ht="15.75" customHeight="1">
      <c r="I882" s="170"/>
    </row>
    <row r="883" ht="15.75" customHeight="1">
      <c r="I883" s="170"/>
    </row>
    <row r="884" ht="15.75" customHeight="1">
      <c r="I884" s="170"/>
    </row>
    <row r="885" ht="15.75" customHeight="1">
      <c r="I885" s="170"/>
    </row>
    <row r="886" ht="15.75" customHeight="1">
      <c r="I886" s="170"/>
    </row>
    <row r="887" ht="15.75" customHeight="1">
      <c r="I887" s="170"/>
    </row>
    <row r="888" ht="15.75" customHeight="1">
      <c r="I888" s="170"/>
    </row>
    <row r="889" ht="15.75" customHeight="1">
      <c r="I889" s="170"/>
    </row>
    <row r="890" ht="15.75" customHeight="1">
      <c r="I890" s="170"/>
    </row>
    <row r="891" ht="15.75" customHeight="1">
      <c r="I891" s="170"/>
    </row>
    <row r="892" ht="15.75" customHeight="1">
      <c r="I892" s="170"/>
    </row>
    <row r="893" ht="15.75" customHeight="1">
      <c r="I893" s="170"/>
    </row>
    <row r="894" ht="15.75" customHeight="1">
      <c r="I894" s="170"/>
    </row>
    <row r="895" ht="15.75" customHeight="1">
      <c r="I895" s="170"/>
    </row>
    <row r="896" ht="15.75" customHeight="1">
      <c r="I896" s="170"/>
    </row>
    <row r="897" ht="15.75" customHeight="1">
      <c r="I897" s="170"/>
    </row>
    <row r="898" ht="15.75" customHeight="1">
      <c r="I898" s="170"/>
    </row>
    <row r="899" ht="15.75" customHeight="1">
      <c r="I899" s="170"/>
    </row>
    <row r="900" ht="15.75" customHeight="1">
      <c r="I900" s="170"/>
    </row>
    <row r="901" ht="15.75" customHeight="1">
      <c r="I901" s="170"/>
    </row>
    <row r="902" ht="15.75" customHeight="1">
      <c r="I902" s="170"/>
    </row>
    <row r="903" ht="15.75" customHeight="1">
      <c r="I903" s="170"/>
    </row>
    <row r="904" ht="15.75" customHeight="1">
      <c r="I904" s="170"/>
    </row>
    <row r="905" ht="15.75" customHeight="1">
      <c r="I905" s="170"/>
    </row>
    <row r="906" ht="15.75" customHeight="1">
      <c r="I906" s="170"/>
    </row>
    <row r="907" ht="15.75" customHeight="1">
      <c r="I907" s="170"/>
    </row>
    <row r="908" ht="15.75" customHeight="1">
      <c r="I908" s="170"/>
    </row>
    <row r="909" ht="15.75" customHeight="1">
      <c r="I909" s="170"/>
    </row>
    <row r="910" ht="15.75" customHeight="1">
      <c r="I910" s="170"/>
    </row>
    <row r="911" ht="15.75" customHeight="1">
      <c r="I911" s="170"/>
    </row>
    <row r="912" ht="15.75" customHeight="1">
      <c r="I912" s="170"/>
    </row>
    <row r="913" ht="15.75" customHeight="1">
      <c r="I913" s="170"/>
    </row>
    <row r="914" ht="15.75" customHeight="1">
      <c r="I914" s="170"/>
    </row>
    <row r="915" ht="15.75" customHeight="1">
      <c r="I915" s="170"/>
    </row>
    <row r="916" ht="15.75" customHeight="1">
      <c r="I916" s="170"/>
    </row>
    <row r="917" ht="15.75" customHeight="1">
      <c r="I917" s="170"/>
    </row>
    <row r="918" ht="15.75" customHeight="1">
      <c r="I918" s="170"/>
    </row>
    <row r="919" ht="15.75" customHeight="1">
      <c r="I919" s="170"/>
    </row>
    <row r="920" ht="15.75" customHeight="1">
      <c r="I920" s="170"/>
    </row>
    <row r="921" ht="15.75" customHeight="1">
      <c r="I921" s="170"/>
    </row>
    <row r="922" ht="15.75" customHeight="1">
      <c r="I922" s="170"/>
    </row>
    <row r="923" ht="15.75" customHeight="1">
      <c r="I923" s="170"/>
    </row>
    <row r="924" ht="15.75" customHeight="1">
      <c r="I924" s="170"/>
    </row>
    <row r="925" ht="15.75" customHeight="1">
      <c r="I925" s="170"/>
    </row>
    <row r="926" ht="15.75" customHeight="1">
      <c r="I926" s="170"/>
    </row>
    <row r="927" ht="15.75" customHeight="1">
      <c r="I927" s="170"/>
    </row>
    <row r="928" ht="15.75" customHeight="1">
      <c r="I928" s="170"/>
    </row>
    <row r="929" ht="15.75" customHeight="1">
      <c r="I929" s="170"/>
    </row>
    <row r="930" ht="15.75" customHeight="1">
      <c r="I930" s="170"/>
    </row>
    <row r="931" ht="15.75" customHeight="1">
      <c r="I931" s="170"/>
    </row>
    <row r="932" ht="15.75" customHeight="1">
      <c r="I932" s="170"/>
    </row>
    <row r="933" ht="15.75" customHeight="1">
      <c r="I933" s="170"/>
    </row>
    <row r="934" ht="15.75" customHeight="1">
      <c r="I934" s="170"/>
    </row>
    <row r="935" ht="15.75" customHeight="1">
      <c r="I935" s="170"/>
    </row>
    <row r="936" ht="15.75" customHeight="1">
      <c r="I936" s="170"/>
    </row>
    <row r="937" ht="15.75" customHeight="1">
      <c r="I937" s="170"/>
    </row>
    <row r="938" ht="15.75" customHeight="1">
      <c r="I938" s="170"/>
    </row>
    <row r="939" ht="15.75" customHeight="1">
      <c r="I939" s="170"/>
    </row>
    <row r="940" ht="15.75" customHeight="1">
      <c r="I940" s="170"/>
    </row>
    <row r="941" ht="15.75" customHeight="1">
      <c r="I941" s="170"/>
    </row>
    <row r="942" ht="15.75" customHeight="1">
      <c r="I942" s="170"/>
    </row>
    <row r="943" ht="15.75" customHeight="1">
      <c r="I943" s="170"/>
    </row>
    <row r="944" ht="15.75" customHeight="1">
      <c r="I944" s="170"/>
    </row>
    <row r="945" ht="15.75" customHeight="1">
      <c r="I945" s="170"/>
    </row>
    <row r="946" ht="15.75" customHeight="1">
      <c r="I946" s="170"/>
    </row>
    <row r="947" ht="15.75" customHeight="1">
      <c r="I947" s="170"/>
    </row>
    <row r="948" ht="15.75" customHeight="1">
      <c r="I948" s="170"/>
    </row>
    <row r="949" ht="15.75" customHeight="1">
      <c r="I949" s="170"/>
    </row>
    <row r="950" ht="15.75" customHeight="1">
      <c r="I950" s="170"/>
    </row>
    <row r="951" ht="15.75" customHeight="1">
      <c r="I951" s="170"/>
    </row>
    <row r="952" ht="15.75" customHeight="1">
      <c r="I952" s="170"/>
    </row>
    <row r="953" ht="15.75" customHeight="1">
      <c r="I953" s="170"/>
    </row>
    <row r="954" ht="15.75" customHeight="1">
      <c r="I954" s="170"/>
    </row>
    <row r="955" ht="15.75" customHeight="1">
      <c r="I955" s="170"/>
    </row>
    <row r="956" ht="15.75" customHeight="1">
      <c r="I956" s="170"/>
    </row>
    <row r="957" ht="15.75" customHeight="1">
      <c r="I957" s="170"/>
    </row>
    <row r="958" ht="15.75" customHeight="1">
      <c r="I958" s="170"/>
    </row>
    <row r="959" ht="15.75" customHeight="1">
      <c r="I959" s="170"/>
    </row>
    <row r="960" ht="15.75" customHeight="1">
      <c r="I960" s="170"/>
    </row>
    <row r="961" ht="15.75" customHeight="1">
      <c r="I961" s="170"/>
    </row>
    <row r="962" ht="15.75" customHeight="1">
      <c r="I962" s="170"/>
    </row>
    <row r="963" ht="15.75" customHeight="1">
      <c r="I963" s="170"/>
    </row>
    <row r="964" ht="15.75" customHeight="1">
      <c r="I964" s="170"/>
    </row>
    <row r="965" ht="15.75" customHeight="1">
      <c r="I965" s="170"/>
    </row>
    <row r="966" ht="15.75" customHeight="1">
      <c r="I966" s="170"/>
    </row>
    <row r="967" ht="15.75" customHeight="1">
      <c r="I967" s="170"/>
    </row>
    <row r="968" ht="15.75" customHeight="1">
      <c r="I968" s="170"/>
    </row>
    <row r="969" ht="15.75" customHeight="1">
      <c r="I969" s="170"/>
    </row>
    <row r="970" ht="15.75" customHeight="1">
      <c r="I970" s="170"/>
    </row>
    <row r="971" ht="15.75" customHeight="1">
      <c r="I971" s="170"/>
    </row>
    <row r="972" ht="15.75" customHeight="1">
      <c r="I972" s="170"/>
    </row>
    <row r="973" ht="15.75" customHeight="1">
      <c r="I973" s="170"/>
    </row>
    <row r="974" ht="15.75" customHeight="1">
      <c r="I974" s="170"/>
    </row>
    <row r="975" ht="15.75" customHeight="1">
      <c r="I975" s="170"/>
    </row>
    <row r="976" ht="15.75" customHeight="1">
      <c r="I976" s="170"/>
    </row>
    <row r="977" ht="15.75" customHeight="1">
      <c r="I977" s="170"/>
    </row>
    <row r="978" ht="15.75" customHeight="1">
      <c r="I978" s="170"/>
    </row>
    <row r="979" ht="15.75" customHeight="1">
      <c r="I979" s="170"/>
    </row>
    <row r="980" ht="15.75" customHeight="1">
      <c r="I980" s="170"/>
    </row>
    <row r="981" ht="15.75" customHeight="1">
      <c r="I981" s="170"/>
    </row>
    <row r="982" ht="15.75" customHeight="1">
      <c r="I982" s="170"/>
    </row>
    <row r="983" ht="15.75" customHeight="1">
      <c r="I983" s="170"/>
    </row>
    <row r="984" ht="15.75" customHeight="1">
      <c r="I984" s="170"/>
    </row>
    <row r="985" ht="15.75" customHeight="1">
      <c r="I985" s="170"/>
    </row>
    <row r="986" ht="15.75" customHeight="1">
      <c r="I986" s="170"/>
    </row>
    <row r="987" ht="15.75" customHeight="1">
      <c r="I987" s="170"/>
    </row>
    <row r="988" ht="15.75" customHeight="1">
      <c r="I988" s="170"/>
    </row>
    <row r="989" ht="15.75" customHeight="1">
      <c r="I989" s="170"/>
    </row>
    <row r="990" ht="15.75" customHeight="1">
      <c r="I990" s="170"/>
    </row>
    <row r="991" ht="15.75" customHeight="1">
      <c r="I991" s="170"/>
    </row>
    <row r="992" ht="15.75" customHeight="1">
      <c r="I992" s="170"/>
    </row>
    <row r="993" ht="15.75" customHeight="1">
      <c r="I993" s="170"/>
    </row>
    <row r="994" ht="15.75" customHeight="1">
      <c r="I994" s="170"/>
    </row>
    <row r="995" ht="15.75" customHeight="1">
      <c r="I995" s="170"/>
    </row>
    <row r="996" ht="15.75" customHeight="1">
      <c r="I996" s="170"/>
    </row>
    <row r="997" ht="15.75" customHeight="1">
      <c r="I997" s="170"/>
    </row>
    <row r="998" ht="15.75" customHeight="1">
      <c r="I998" s="170"/>
    </row>
    <row r="999" ht="15.75" customHeight="1">
      <c r="I999" s="170"/>
    </row>
    <row r="1000" ht="15.75" customHeight="1">
      <c r="I1000" s="170"/>
    </row>
  </sheetData>
  <mergeCells count="6">
    <mergeCell ref="B2:I2"/>
    <mergeCell ref="C4:F4"/>
    <mergeCell ref="F29:H29"/>
    <mergeCell ref="D31:I31"/>
    <mergeCell ref="C32:I32"/>
    <mergeCell ref="C33:I33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2" width="20.43"/>
    <col customWidth="1" min="13" max="13" width="15.71"/>
    <col customWidth="1" min="14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2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2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7.5" customHeight="1">
      <c r="A4" s="171"/>
      <c r="B4" s="174" t="s">
        <v>59</v>
      </c>
      <c r="C4" s="234" t="s">
        <v>98</v>
      </c>
      <c r="D4" s="14"/>
      <c r="E4" s="14"/>
      <c r="F4" s="15"/>
      <c r="G4" s="176"/>
      <c r="H4" s="174" t="s">
        <v>7</v>
      </c>
      <c r="I4" s="235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182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187"/>
      <c r="J7" s="183"/>
      <c r="K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190" t="s">
        <v>70</v>
      </c>
      <c r="J8" s="183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970</v>
      </c>
      <c r="F9" s="192">
        <v>1.0</v>
      </c>
      <c r="G9" s="195">
        <f>F9*CONSOLIDADO!$G$10</f>
        <v>35</v>
      </c>
      <c r="H9" s="192"/>
      <c r="I9" s="196">
        <f>ROUND(F9*E9,0)</f>
        <v>970</v>
      </c>
      <c r="J9" s="183"/>
      <c r="K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F10*CONSOLIDADO!$G$10</f>
        <v>0</v>
      </c>
      <c r="H10" s="197"/>
      <c r="I10" s="198">
        <v>0.0</v>
      </c>
      <c r="J10" s="183"/>
      <c r="K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03">
        <f>SUM(I9:I10)</f>
        <v>970</v>
      </c>
      <c r="J11" s="171"/>
      <c r="K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06"/>
      <c r="J12" s="207"/>
      <c r="K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190" t="s">
        <v>70</v>
      </c>
      <c r="J13" s="207"/>
      <c r="K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191"/>
      <c r="C14" s="191" t="s">
        <v>99</v>
      </c>
      <c r="D14" s="209" t="s">
        <v>66</v>
      </c>
      <c r="E14" s="210">
        <v>37633.0</v>
      </c>
      <c r="F14" s="211">
        <v>1.0</v>
      </c>
      <c r="G14" s="195">
        <f>F14*CONSOLIDADO!$G$10</f>
        <v>35</v>
      </c>
      <c r="H14" s="191"/>
      <c r="I14" s="196">
        <f t="shared" ref="I14:I16" si="1">F14*E14</f>
        <v>37633</v>
      </c>
      <c r="J14" s="207"/>
      <c r="K14" s="238" t="s">
        <v>99</v>
      </c>
      <c r="L14" s="15"/>
      <c r="M14" s="239" t="s">
        <v>100</v>
      </c>
      <c r="N14" s="15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77</v>
      </c>
      <c r="C15" s="191" t="s">
        <v>78</v>
      </c>
      <c r="D15" s="209" t="s">
        <v>79</v>
      </c>
      <c r="E15" s="210">
        <v>28000.0</v>
      </c>
      <c r="F15" s="211">
        <v>0.1</v>
      </c>
      <c r="G15" s="195">
        <f>F15*CONSOLIDADO!$G$10</f>
        <v>3.5</v>
      </c>
      <c r="H15" s="191"/>
      <c r="I15" s="196">
        <f t="shared" si="1"/>
        <v>2800</v>
      </c>
      <c r="J15" s="207"/>
      <c r="K15" s="240" t="s">
        <v>101</v>
      </c>
      <c r="L15" s="15"/>
      <c r="M15" s="241">
        <v>30900.0</v>
      </c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83</v>
      </c>
      <c r="C16" s="192" t="s">
        <v>84</v>
      </c>
      <c r="D16" s="193" t="s">
        <v>85</v>
      </c>
      <c r="E16" s="210">
        <v>2753.0</v>
      </c>
      <c r="F16" s="212">
        <v>0.1</v>
      </c>
      <c r="G16" s="195">
        <f>F16*CONSOLIDADO!$G$10</f>
        <v>3.5</v>
      </c>
      <c r="H16" s="191"/>
      <c r="I16" s="196">
        <f t="shared" si="1"/>
        <v>275.3</v>
      </c>
      <c r="J16" s="207"/>
      <c r="K16" s="240" t="s">
        <v>102</v>
      </c>
      <c r="L16" s="15"/>
      <c r="M16" s="241">
        <v>50100.0</v>
      </c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13">
        <f>SUM(I14:I16)</f>
        <v>40708.3</v>
      </c>
      <c r="J17" s="171"/>
      <c r="K17" s="240" t="s">
        <v>103</v>
      </c>
      <c r="L17" s="15"/>
      <c r="M17" s="241">
        <v>31900.0</v>
      </c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06"/>
      <c r="J18" s="207"/>
      <c r="K18" s="171"/>
      <c r="L18" s="242"/>
      <c r="M18" s="241">
        <f>SUM(M15:M17)</f>
        <v>112900</v>
      </c>
      <c r="N18" s="241">
        <f>M18/3</f>
        <v>37633.33333</v>
      </c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190" t="s">
        <v>70</v>
      </c>
      <c r="J19" s="207"/>
      <c r="K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F20*CONSOLIDADO!$G$10</f>
        <v>0</v>
      </c>
      <c r="H20" s="214"/>
      <c r="I20" s="196">
        <v>0.0</v>
      </c>
      <c r="J20" s="207"/>
      <c r="K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F21*CONSOLIDADO!$G$10</f>
        <v>0</v>
      </c>
      <c r="H21" s="192"/>
      <c r="I21" s="196">
        <v>0.0</v>
      </c>
      <c r="J21" s="207"/>
      <c r="K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13">
        <f>SUM(I20)</f>
        <v>0</v>
      </c>
      <c r="J22" s="171"/>
      <c r="K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06"/>
      <c r="J23" s="207"/>
      <c r="K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190" t="s">
        <v>70</v>
      </c>
      <c r="J24" s="207"/>
      <c r="K24" s="216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H25*CONSOLIDADO!$G$10</f>
        <v>3.5</v>
      </c>
      <c r="H25" s="211">
        <v>0.1</v>
      </c>
      <c r="I25" s="196">
        <f>ROUND(F25*E25*H25,0)</f>
        <v>19400</v>
      </c>
      <c r="J25" s="207"/>
      <c r="K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209"/>
      <c r="C26" s="191"/>
      <c r="D26" s="193"/>
      <c r="E26" s="217"/>
      <c r="F26" s="211"/>
      <c r="G26" s="195"/>
      <c r="H26" s="211"/>
      <c r="I26" s="196">
        <v>0.0</v>
      </c>
      <c r="J26" s="207"/>
      <c r="K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 t="s">
        <v>73</v>
      </c>
      <c r="I27" s="213">
        <f>SUM(I25:I26)</f>
        <v>19400</v>
      </c>
      <c r="J27" s="171"/>
      <c r="K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22"/>
      <c r="J28" s="171"/>
      <c r="K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24">
        <f>I27+I22+I17+I11</f>
        <v>61078.3</v>
      </c>
      <c r="J29" s="207"/>
      <c r="K29" s="218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8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2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2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2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2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2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2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2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2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2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2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2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2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2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2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2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2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2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2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2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2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2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2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2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2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2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2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2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2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2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2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2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2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2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2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2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2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2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2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2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2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2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2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2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2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2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2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2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2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2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2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2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2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2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2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2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2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2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2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2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2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2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2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2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2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2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2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2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2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2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2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2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2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2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2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2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2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2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2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2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2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2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2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2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2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2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2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2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2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2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2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2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2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2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2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2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2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2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2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2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2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2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2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2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2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2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2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2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2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2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2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2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2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2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2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2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2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2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2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2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2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2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2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2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2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2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2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2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2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2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2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2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2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2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2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2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2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2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2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2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2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2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2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2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2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2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2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2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2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2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2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2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2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2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2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2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2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2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2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2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2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2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2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2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2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2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2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2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2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2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2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2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2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2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2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2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2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2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2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2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2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2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2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2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2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2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2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2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2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2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2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2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2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2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2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2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2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2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2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I232" s="170"/>
    </row>
    <row r="233" ht="15.75" customHeight="1">
      <c r="I233" s="170"/>
    </row>
    <row r="234" ht="15.75" customHeight="1">
      <c r="I234" s="170"/>
    </row>
    <row r="235" ht="15.75" customHeight="1">
      <c r="I235" s="170"/>
    </row>
    <row r="236" ht="15.75" customHeight="1">
      <c r="I236" s="170"/>
    </row>
    <row r="237" ht="15.75" customHeight="1">
      <c r="I237" s="170"/>
    </row>
    <row r="238" ht="15.75" customHeight="1">
      <c r="I238" s="170"/>
    </row>
    <row r="239" ht="15.75" customHeight="1">
      <c r="I239" s="170"/>
    </row>
    <row r="240" ht="15.75" customHeight="1">
      <c r="I240" s="170"/>
    </row>
    <row r="241" ht="15.75" customHeight="1">
      <c r="I241" s="170"/>
    </row>
    <row r="242" ht="15.75" customHeight="1">
      <c r="I242" s="170"/>
    </row>
    <row r="243" ht="15.75" customHeight="1">
      <c r="I243" s="170"/>
    </row>
    <row r="244" ht="15.75" customHeight="1">
      <c r="I244" s="170"/>
    </row>
    <row r="245" ht="15.75" customHeight="1">
      <c r="I245" s="170"/>
    </row>
    <row r="246" ht="15.75" customHeight="1">
      <c r="I246" s="170"/>
    </row>
    <row r="247" ht="15.75" customHeight="1">
      <c r="I247" s="170"/>
    </row>
    <row r="248" ht="15.75" customHeight="1">
      <c r="I248" s="170"/>
    </row>
    <row r="249" ht="15.75" customHeight="1">
      <c r="I249" s="170"/>
    </row>
    <row r="250" ht="15.75" customHeight="1">
      <c r="I250" s="170"/>
    </row>
    <row r="251" ht="15.75" customHeight="1">
      <c r="I251" s="170"/>
    </row>
    <row r="252" ht="15.75" customHeight="1">
      <c r="I252" s="170"/>
    </row>
    <row r="253" ht="15.75" customHeight="1">
      <c r="I253" s="170"/>
    </row>
    <row r="254" ht="15.75" customHeight="1">
      <c r="I254" s="170"/>
    </row>
    <row r="255" ht="15.75" customHeight="1">
      <c r="I255" s="170"/>
    </row>
    <row r="256" ht="15.75" customHeight="1">
      <c r="I256" s="170"/>
    </row>
    <row r="257" ht="15.75" customHeight="1">
      <c r="I257" s="170"/>
    </row>
    <row r="258" ht="15.75" customHeight="1">
      <c r="I258" s="170"/>
    </row>
    <row r="259" ht="15.75" customHeight="1">
      <c r="I259" s="170"/>
    </row>
    <row r="260" ht="15.75" customHeight="1">
      <c r="I260" s="170"/>
    </row>
    <row r="261" ht="15.75" customHeight="1">
      <c r="I261" s="170"/>
    </row>
    <row r="262" ht="15.75" customHeight="1">
      <c r="I262" s="170"/>
    </row>
    <row r="263" ht="15.75" customHeight="1">
      <c r="I263" s="170"/>
    </row>
    <row r="264" ht="15.75" customHeight="1">
      <c r="I264" s="170"/>
    </row>
    <row r="265" ht="15.75" customHeight="1">
      <c r="I265" s="170"/>
    </row>
    <row r="266" ht="15.75" customHeight="1">
      <c r="I266" s="170"/>
    </row>
    <row r="267" ht="15.75" customHeight="1">
      <c r="I267" s="170"/>
    </row>
    <row r="268" ht="15.75" customHeight="1">
      <c r="I268" s="170"/>
    </row>
    <row r="269" ht="15.75" customHeight="1">
      <c r="I269" s="170"/>
    </row>
    <row r="270" ht="15.75" customHeight="1">
      <c r="I270" s="170"/>
    </row>
    <row r="271" ht="15.75" customHeight="1">
      <c r="I271" s="170"/>
    </row>
    <row r="272" ht="15.75" customHeight="1">
      <c r="I272" s="170"/>
    </row>
    <row r="273" ht="15.75" customHeight="1">
      <c r="I273" s="170"/>
    </row>
    <row r="274" ht="15.75" customHeight="1">
      <c r="I274" s="170"/>
    </row>
    <row r="275" ht="15.75" customHeight="1">
      <c r="I275" s="170"/>
    </row>
    <row r="276" ht="15.75" customHeight="1">
      <c r="I276" s="170"/>
    </row>
    <row r="277" ht="15.75" customHeight="1">
      <c r="I277" s="170"/>
    </row>
    <row r="278" ht="15.75" customHeight="1">
      <c r="I278" s="170"/>
    </row>
    <row r="279" ht="15.75" customHeight="1">
      <c r="I279" s="170"/>
    </row>
    <row r="280" ht="15.75" customHeight="1">
      <c r="I280" s="170"/>
    </row>
    <row r="281" ht="15.75" customHeight="1">
      <c r="I281" s="170"/>
    </row>
    <row r="282" ht="15.75" customHeight="1">
      <c r="I282" s="170"/>
    </row>
    <row r="283" ht="15.75" customHeight="1">
      <c r="I283" s="170"/>
    </row>
    <row r="284" ht="15.75" customHeight="1">
      <c r="I284" s="170"/>
    </row>
    <row r="285" ht="15.75" customHeight="1">
      <c r="I285" s="170"/>
    </row>
    <row r="286" ht="15.75" customHeight="1">
      <c r="I286" s="170"/>
    </row>
    <row r="287" ht="15.75" customHeight="1">
      <c r="I287" s="170"/>
    </row>
    <row r="288" ht="15.75" customHeight="1">
      <c r="I288" s="170"/>
    </row>
    <row r="289" ht="15.75" customHeight="1">
      <c r="I289" s="170"/>
    </row>
    <row r="290" ht="15.75" customHeight="1">
      <c r="I290" s="170"/>
    </row>
    <row r="291" ht="15.75" customHeight="1">
      <c r="I291" s="170"/>
    </row>
    <row r="292" ht="15.75" customHeight="1">
      <c r="I292" s="170"/>
    </row>
    <row r="293" ht="15.75" customHeight="1">
      <c r="I293" s="170"/>
    </row>
    <row r="294" ht="15.75" customHeight="1">
      <c r="I294" s="170"/>
    </row>
    <row r="295" ht="15.75" customHeight="1">
      <c r="I295" s="170"/>
    </row>
    <row r="296" ht="15.75" customHeight="1">
      <c r="I296" s="170"/>
    </row>
    <row r="297" ht="15.75" customHeight="1">
      <c r="I297" s="170"/>
    </row>
    <row r="298" ht="15.75" customHeight="1">
      <c r="I298" s="170"/>
    </row>
    <row r="299" ht="15.75" customHeight="1">
      <c r="I299" s="170"/>
    </row>
    <row r="300" ht="15.75" customHeight="1">
      <c r="I300" s="170"/>
    </row>
    <row r="301" ht="15.75" customHeight="1">
      <c r="I301" s="170"/>
    </row>
    <row r="302" ht="15.75" customHeight="1">
      <c r="I302" s="170"/>
    </row>
    <row r="303" ht="15.75" customHeight="1">
      <c r="I303" s="170"/>
    </row>
    <row r="304" ht="15.75" customHeight="1">
      <c r="I304" s="170"/>
    </row>
    <row r="305" ht="15.75" customHeight="1">
      <c r="I305" s="170"/>
    </row>
    <row r="306" ht="15.75" customHeight="1">
      <c r="I306" s="170"/>
    </row>
    <row r="307" ht="15.75" customHeight="1">
      <c r="I307" s="170"/>
    </row>
    <row r="308" ht="15.75" customHeight="1">
      <c r="I308" s="170"/>
    </row>
    <row r="309" ht="15.75" customHeight="1">
      <c r="I309" s="170"/>
    </row>
    <row r="310" ht="15.75" customHeight="1">
      <c r="I310" s="170"/>
    </row>
    <row r="311" ht="15.75" customHeight="1">
      <c r="I311" s="170"/>
    </row>
    <row r="312" ht="15.75" customHeight="1">
      <c r="I312" s="170"/>
    </row>
    <row r="313" ht="15.75" customHeight="1">
      <c r="I313" s="170"/>
    </row>
    <row r="314" ht="15.75" customHeight="1">
      <c r="I314" s="170"/>
    </row>
    <row r="315" ht="15.75" customHeight="1">
      <c r="I315" s="170"/>
    </row>
    <row r="316" ht="15.75" customHeight="1">
      <c r="I316" s="170"/>
    </row>
    <row r="317" ht="15.75" customHeight="1">
      <c r="I317" s="170"/>
    </row>
    <row r="318" ht="15.75" customHeight="1">
      <c r="I318" s="170"/>
    </row>
    <row r="319" ht="15.75" customHeight="1">
      <c r="I319" s="170"/>
    </row>
    <row r="320" ht="15.75" customHeight="1">
      <c r="I320" s="170"/>
    </row>
    <row r="321" ht="15.75" customHeight="1">
      <c r="I321" s="170"/>
    </row>
    <row r="322" ht="15.75" customHeight="1">
      <c r="I322" s="170"/>
    </row>
    <row r="323" ht="15.75" customHeight="1">
      <c r="I323" s="170"/>
    </row>
    <row r="324" ht="15.75" customHeight="1">
      <c r="I324" s="170"/>
    </row>
    <row r="325" ht="15.75" customHeight="1">
      <c r="I325" s="170"/>
    </row>
    <row r="326" ht="15.75" customHeight="1">
      <c r="I326" s="170"/>
    </row>
    <row r="327" ht="15.75" customHeight="1">
      <c r="I327" s="170"/>
    </row>
    <row r="328" ht="15.75" customHeight="1">
      <c r="I328" s="170"/>
    </row>
    <row r="329" ht="15.75" customHeight="1">
      <c r="I329" s="170"/>
    </row>
    <row r="330" ht="15.75" customHeight="1">
      <c r="I330" s="170"/>
    </row>
    <row r="331" ht="15.75" customHeight="1">
      <c r="I331" s="170"/>
    </row>
    <row r="332" ht="15.75" customHeight="1">
      <c r="I332" s="170"/>
    </row>
    <row r="333" ht="15.75" customHeight="1">
      <c r="I333" s="170"/>
    </row>
    <row r="334" ht="15.75" customHeight="1">
      <c r="I334" s="170"/>
    </row>
    <row r="335" ht="15.75" customHeight="1">
      <c r="I335" s="170"/>
    </row>
    <row r="336" ht="15.75" customHeight="1">
      <c r="I336" s="170"/>
    </row>
    <row r="337" ht="15.75" customHeight="1">
      <c r="I337" s="170"/>
    </row>
    <row r="338" ht="15.75" customHeight="1">
      <c r="I338" s="170"/>
    </row>
    <row r="339" ht="15.75" customHeight="1">
      <c r="I339" s="170"/>
    </row>
    <row r="340" ht="15.75" customHeight="1">
      <c r="I340" s="170"/>
    </row>
    <row r="341" ht="15.75" customHeight="1">
      <c r="I341" s="170"/>
    </row>
    <row r="342" ht="15.75" customHeight="1">
      <c r="I342" s="170"/>
    </row>
    <row r="343" ht="15.75" customHeight="1">
      <c r="I343" s="170"/>
    </row>
    <row r="344" ht="15.75" customHeight="1">
      <c r="I344" s="170"/>
    </row>
    <row r="345" ht="15.75" customHeight="1">
      <c r="I345" s="170"/>
    </row>
    <row r="346" ht="15.75" customHeight="1">
      <c r="I346" s="170"/>
    </row>
    <row r="347" ht="15.75" customHeight="1">
      <c r="I347" s="170"/>
    </row>
    <row r="348" ht="15.75" customHeight="1">
      <c r="I348" s="170"/>
    </row>
    <row r="349" ht="15.75" customHeight="1">
      <c r="I349" s="170"/>
    </row>
    <row r="350" ht="15.75" customHeight="1">
      <c r="I350" s="170"/>
    </row>
    <row r="351" ht="15.75" customHeight="1">
      <c r="I351" s="170"/>
    </row>
    <row r="352" ht="15.75" customHeight="1">
      <c r="I352" s="170"/>
    </row>
    <row r="353" ht="15.75" customHeight="1">
      <c r="I353" s="170"/>
    </row>
    <row r="354" ht="15.75" customHeight="1">
      <c r="I354" s="170"/>
    </row>
    <row r="355" ht="15.75" customHeight="1">
      <c r="I355" s="170"/>
    </row>
    <row r="356" ht="15.75" customHeight="1">
      <c r="I356" s="170"/>
    </row>
    <row r="357" ht="15.75" customHeight="1">
      <c r="I357" s="170"/>
    </row>
    <row r="358" ht="15.75" customHeight="1">
      <c r="I358" s="170"/>
    </row>
    <row r="359" ht="15.75" customHeight="1">
      <c r="I359" s="170"/>
    </row>
    <row r="360" ht="15.75" customHeight="1">
      <c r="I360" s="170"/>
    </row>
    <row r="361" ht="15.75" customHeight="1">
      <c r="I361" s="170"/>
    </row>
    <row r="362" ht="15.75" customHeight="1">
      <c r="I362" s="170"/>
    </row>
    <row r="363" ht="15.75" customHeight="1">
      <c r="I363" s="170"/>
    </row>
    <row r="364" ht="15.75" customHeight="1">
      <c r="I364" s="170"/>
    </row>
    <row r="365" ht="15.75" customHeight="1">
      <c r="I365" s="170"/>
    </row>
    <row r="366" ht="15.75" customHeight="1">
      <c r="I366" s="170"/>
    </row>
    <row r="367" ht="15.75" customHeight="1">
      <c r="I367" s="170"/>
    </row>
    <row r="368" ht="15.75" customHeight="1">
      <c r="I368" s="170"/>
    </row>
    <row r="369" ht="15.75" customHeight="1">
      <c r="I369" s="170"/>
    </row>
    <row r="370" ht="15.75" customHeight="1">
      <c r="I370" s="170"/>
    </row>
    <row r="371" ht="15.75" customHeight="1">
      <c r="I371" s="170"/>
    </row>
    <row r="372" ht="15.75" customHeight="1">
      <c r="I372" s="170"/>
    </row>
    <row r="373" ht="15.75" customHeight="1">
      <c r="I373" s="170"/>
    </row>
    <row r="374" ht="15.75" customHeight="1">
      <c r="I374" s="170"/>
    </row>
    <row r="375" ht="15.75" customHeight="1">
      <c r="I375" s="170"/>
    </row>
    <row r="376" ht="15.75" customHeight="1">
      <c r="I376" s="170"/>
    </row>
    <row r="377" ht="15.75" customHeight="1">
      <c r="I377" s="170"/>
    </row>
    <row r="378" ht="15.75" customHeight="1">
      <c r="I378" s="170"/>
    </row>
    <row r="379" ht="15.75" customHeight="1">
      <c r="I379" s="170"/>
    </row>
    <row r="380" ht="15.75" customHeight="1">
      <c r="I380" s="170"/>
    </row>
    <row r="381" ht="15.75" customHeight="1">
      <c r="I381" s="170"/>
    </row>
    <row r="382" ht="15.75" customHeight="1">
      <c r="I382" s="170"/>
    </row>
    <row r="383" ht="15.75" customHeight="1">
      <c r="I383" s="170"/>
    </row>
    <row r="384" ht="15.75" customHeight="1">
      <c r="I384" s="170"/>
    </row>
    <row r="385" ht="15.75" customHeight="1">
      <c r="I385" s="170"/>
    </row>
    <row r="386" ht="15.75" customHeight="1">
      <c r="I386" s="170"/>
    </row>
    <row r="387" ht="15.75" customHeight="1">
      <c r="I387" s="170"/>
    </row>
    <row r="388" ht="15.75" customHeight="1">
      <c r="I388" s="170"/>
    </row>
    <row r="389" ht="15.75" customHeight="1">
      <c r="I389" s="170"/>
    </row>
    <row r="390" ht="15.75" customHeight="1">
      <c r="I390" s="170"/>
    </row>
    <row r="391" ht="15.75" customHeight="1">
      <c r="I391" s="170"/>
    </row>
    <row r="392" ht="15.75" customHeight="1">
      <c r="I392" s="170"/>
    </row>
    <row r="393" ht="15.75" customHeight="1">
      <c r="I393" s="170"/>
    </row>
    <row r="394" ht="15.75" customHeight="1">
      <c r="I394" s="170"/>
    </row>
    <row r="395" ht="15.75" customHeight="1">
      <c r="I395" s="170"/>
    </row>
    <row r="396" ht="15.75" customHeight="1">
      <c r="I396" s="170"/>
    </row>
    <row r="397" ht="15.75" customHeight="1">
      <c r="I397" s="170"/>
    </row>
    <row r="398" ht="15.75" customHeight="1">
      <c r="I398" s="170"/>
    </row>
    <row r="399" ht="15.75" customHeight="1">
      <c r="I399" s="170"/>
    </row>
    <row r="400" ht="15.75" customHeight="1">
      <c r="I400" s="170"/>
    </row>
    <row r="401" ht="15.75" customHeight="1">
      <c r="I401" s="170"/>
    </row>
    <row r="402" ht="15.75" customHeight="1">
      <c r="I402" s="170"/>
    </row>
    <row r="403" ht="15.75" customHeight="1">
      <c r="I403" s="170"/>
    </row>
    <row r="404" ht="15.75" customHeight="1">
      <c r="I404" s="170"/>
    </row>
    <row r="405" ht="15.75" customHeight="1">
      <c r="I405" s="170"/>
    </row>
    <row r="406" ht="15.75" customHeight="1">
      <c r="I406" s="170"/>
    </row>
    <row r="407" ht="15.75" customHeight="1">
      <c r="I407" s="170"/>
    </row>
    <row r="408" ht="15.75" customHeight="1">
      <c r="I408" s="170"/>
    </row>
    <row r="409" ht="15.75" customHeight="1">
      <c r="I409" s="170"/>
    </row>
    <row r="410" ht="15.75" customHeight="1">
      <c r="I410" s="170"/>
    </row>
    <row r="411" ht="15.75" customHeight="1">
      <c r="I411" s="170"/>
    </row>
    <row r="412" ht="15.75" customHeight="1">
      <c r="I412" s="170"/>
    </row>
    <row r="413" ht="15.75" customHeight="1">
      <c r="I413" s="170"/>
    </row>
    <row r="414" ht="15.75" customHeight="1">
      <c r="I414" s="170"/>
    </row>
    <row r="415" ht="15.75" customHeight="1">
      <c r="I415" s="170"/>
    </row>
    <row r="416" ht="15.75" customHeight="1">
      <c r="I416" s="170"/>
    </row>
    <row r="417" ht="15.75" customHeight="1">
      <c r="I417" s="170"/>
    </row>
    <row r="418" ht="15.75" customHeight="1">
      <c r="I418" s="170"/>
    </row>
    <row r="419" ht="15.75" customHeight="1">
      <c r="I419" s="170"/>
    </row>
    <row r="420" ht="15.75" customHeight="1">
      <c r="I420" s="170"/>
    </row>
    <row r="421" ht="15.75" customHeight="1">
      <c r="I421" s="170"/>
    </row>
    <row r="422" ht="15.75" customHeight="1">
      <c r="I422" s="170"/>
    </row>
    <row r="423" ht="15.75" customHeight="1">
      <c r="I423" s="170"/>
    </row>
    <row r="424" ht="15.75" customHeight="1">
      <c r="I424" s="170"/>
    </row>
    <row r="425" ht="15.75" customHeight="1">
      <c r="I425" s="170"/>
    </row>
    <row r="426" ht="15.75" customHeight="1">
      <c r="I426" s="170"/>
    </row>
    <row r="427" ht="15.75" customHeight="1">
      <c r="I427" s="170"/>
    </row>
    <row r="428" ht="15.75" customHeight="1">
      <c r="I428" s="170"/>
    </row>
    <row r="429" ht="15.75" customHeight="1">
      <c r="I429" s="170"/>
    </row>
    <row r="430" ht="15.75" customHeight="1">
      <c r="I430" s="170"/>
    </row>
    <row r="431" ht="15.75" customHeight="1">
      <c r="I431" s="170"/>
    </row>
    <row r="432" ht="15.75" customHeight="1">
      <c r="I432" s="170"/>
    </row>
    <row r="433" ht="15.75" customHeight="1">
      <c r="I433" s="170"/>
    </row>
    <row r="434" ht="15.75" customHeight="1">
      <c r="I434" s="170"/>
    </row>
    <row r="435" ht="15.75" customHeight="1">
      <c r="I435" s="170"/>
    </row>
    <row r="436" ht="15.75" customHeight="1">
      <c r="I436" s="170"/>
    </row>
    <row r="437" ht="15.75" customHeight="1">
      <c r="I437" s="170"/>
    </row>
    <row r="438" ht="15.75" customHeight="1">
      <c r="I438" s="170"/>
    </row>
    <row r="439" ht="15.75" customHeight="1">
      <c r="I439" s="170"/>
    </row>
    <row r="440" ht="15.75" customHeight="1">
      <c r="I440" s="170"/>
    </row>
    <row r="441" ht="15.75" customHeight="1">
      <c r="I441" s="170"/>
    </row>
    <row r="442" ht="15.75" customHeight="1">
      <c r="I442" s="170"/>
    </row>
    <row r="443" ht="15.75" customHeight="1">
      <c r="I443" s="170"/>
    </row>
    <row r="444" ht="15.75" customHeight="1">
      <c r="I444" s="170"/>
    </row>
    <row r="445" ht="15.75" customHeight="1">
      <c r="I445" s="170"/>
    </row>
    <row r="446" ht="15.75" customHeight="1">
      <c r="I446" s="170"/>
    </row>
    <row r="447" ht="15.75" customHeight="1">
      <c r="I447" s="170"/>
    </row>
    <row r="448" ht="15.75" customHeight="1">
      <c r="I448" s="170"/>
    </row>
    <row r="449" ht="15.75" customHeight="1">
      <c r="I449" s="170"/>
    </row>
    <row r="450" ht="15.75" customHeight="1">
      <c r="I450" s="170"/>
    </row>
    <row r="451" ht="15.75" customHeight="1">
      <c r="I451" s="170"/>
    </row>
    <row r="452" ht="15.75" customHeight="1">
      <c r="I452" s="170"/>
    </row>
    <row r="453" ht="15.75" customHeight="1">
      <c r="I453" s="170"/>
    </row>
    <row r="454" ht="15.75" customHeight="1">
      <c r="I454" s="170"/>
    </row>
    <row r="455" ht="15.75" customHeight="1">
      <c r="I455" s="170"/>
    </row>
    <row r="456" ht="15.75" customHeight="1">
      <c r="I456" s="170"/>
    </row>
    <row r="457" ht="15.75" customHeight="1">
      <c r="I457" s="170"/>
    </row>
    <row r="458" ht="15.75" customHeight="1">
      <c r="I458" s="170"/>
    </row>
    <row r="459" ht="15.75" customHeight="1">
      <c r="I459" s="170"/>
    </row>
    <row r="460" ht="15.75" customHeight="1">
      <c r="I460" s="170"/>
    </row>
    <row r="461" ht="15.75" customHeight="1">
      <c r="I461" s="170"/>
    </row>
    <row r="462" ht="15.75" customHeight="1">
      <c r="I462" s="170"/>
    </row>
    <row r="463" ht="15.75" customHeight="1">
      <c r="I463" s="170"/>
    </row>
    <row r="464" ht="15.75" customHeight="1">
      <c r="I464" s="170"/>
    </row>
    <row r="465" ht="15.75" customHeight="1">
      <c r="I465" s="170"/>
    </row>
    <row r="466" ht="15.75" customHeight="1">
      <c r="I466" s="170"/>
    </row>
    <row r="467" ht="15.75" customHeight="1">
      <c r="I467" s="170"/>
    </row>
    <row r="468" ht="15.75" customHeight="1">
      <c r="I468" s="170"/>
    </row>
    <row r="469" ht="15.75" customHeight="1">
      <c r="I469" s="170"/>
    </row>
    <row r="470" ht="15.75" customHeight="1">
      <c r="I470" s="170"/>
    </row>
    <row r="471" ht="15.75" customHeight="1">
      <c r="I471" s="170"/>
    </row>
    <row r="472" ht="15.75" customHeight="1">
      <c r="I472" s="170"/>
    </row>
    <row r="473" ht="15.75" customHeight="1">
      <c r="I473" s="170"/>
    </row>
    <row r="474" ht="15.75" customHeight="1">
      <c r="I474" s="170"/>
    </row>
    <row r="475" ht="15.75" customHeight="1">
      <c r="I475" s="170"/>
    </row>
    <row r="476" ht="15.75" customHeight="1">
      <c r="I476" s="170"/>
    </row>
    <row r="477" ht="15.75" customHeight="1">
      <c r="I477" s="170"/>
    </row>
    <row r="478" ht="15.75" customHeight="1">
      <c r="I478" s="170"/>
    </row>
    <row r="479" ht="15.75" customHeight="1">
      <c r="I479" s="170"/>
    </row>
    <row r="480" ht="15.75" customHeight="1">
      <c r="I480" s="170"/>
    </row>
    <row r="481" ht="15.75" customHeight="1">
      <c r="I481" s="170"/>
    </row>
    <row r="482" ht="15.75" customHeight="1">
      <c r="I482" s="170"/>
    </row>
    <row r="483" ht="15.75" customHeight="1">
      <c r="I483" s="170"/>
    </row>
    <row r="484" ht="15.75" customHeight="1">
      <c r="I484" s="170"/>
    </row>
    <row r="485" ht="15.75" customHeight="1">
      <c r="I485" s="170"/>
    </row>
    <row r="486" ht="15.75" customHeight="1">
      <c r="I486" s="170"/>
    </row>
    <row r="487" ht="15.75" customHeight="1">
      <c r="I487" s="170"/>
    </row>
    <row r="488" ht="15.75" customHeight="1">
      <c r="I488" s="170"/>
    </row>
    <row r="489" ht="15.75" customHeight="1">
      <c r="I489" s="170"/>
    </row>
    <row r="490" ht="15.75" customHeight="1">
      <c r="I490" s="170"/>
    </row>
    <row r="491" ht="15.75" customHeight="1">
      <c r="I491" s="170"/>
    </row>
    <row r="492" ht="15.75" customHeight="1">
      <c r="I492" s="170"/>
    </row>
    <row r="493" ht="15.75" customHeight="1">
      <c r="I493" s="170"/>
    </row>
    <row r="494" ht="15.75" customHeight="1">
      <c r="I494" s="170"/>
    </row>
    <row r="495" ht="15.75" customHeight="1">
      <c r="I495" s="170"/>
    </row>
    <row r="496" ht="15.75" customHeight="1">
      <c r="I496" s="170"/>
    </row>
    <row r="497" ht="15.75" customHeight="1">
      <c r="I497" s="170"/>
    </row>
    <row r="498" ht="15.75" customHeight="1">
      <c r="I498" s="170"/>
    </row>
    <row r="499" ht="15.75" customHeight="1">
      <c r="I499" s="170"/>
    </row>
    <row r="500" ht="15.75" customHeight="1">
      <c r="I500" s="170"/>
    </row>
    <row r="501" ht="15.75" customHeight="1">
      <c r="I501" s="170"/>
    </row>
    <row r="502" ht="15.75" customHeight="1">
      <c r="I502" s="170"/>
    </row>
    <row r="503" ht="15.75" customHeight="1">
      <c r="I503" s="170"/>
    </row>
    <row r="504" ht="15.75" customHeight="1">
      <c r="I504" s="170"/>
    </row>
    <row r="505" ht="15.75" customHeight="1">
      <c r="I505" s="170"/>
    </row>
    <row r="506" ht="15.75" customHeight="1">
      <c r="I506" s="170"/>
    </row>
    <row r="507" ht="15.75" customHeight="1">
      <c r="I507" s="170"/>
    </row>
    <row r="508" ht="15.75" customHeight="1">
      <c r="I508" s="170"/>
    </row>
    <row r="509" ht="15.75" customHeight="1">
      <c r="I509" s="170"/>
    </row>
    <row r="510" ht="15.75" customHeight="1">
      <c r="I510" s="170"/>
    </row>
    <row r="511" ht="15.75" customHeight="1">
      <c r="I511" s="170"/>
    </row>
    <row r="512" ht="15.75" customHeight="1">
      <c r="I512" s="170"/>
    </row>
    <row r="513" ht="15.75" customHeight="1">
      <c r="I513" s="170"/>
    </row>
    <row r="514" ht="15.75" customHeight="1">
      <c r="I514" s="170"/>
    </row>
    <row r="515" ht="15.75" customHeight="1">
      <c r="I515" s="170"/>
    </row>
    <row r="516" ht="15.75" customHeight="1">
      <c r="I516" s="170"/>
    </row>
    <row r="517" ht="15.75" customHeight="1">
      <c r="I517" s="170"/>
    </row>
    <row r="518" ht="15.75" customHeight="1">
      <c r="I518" s="170"/>
    </row>
    <row r="519" ht="15.75" customHeight="1">
      <c r="I519" s="170"/>
    </row>
    <row r="520" ht="15.75" customHeight="1">
      <c r="I520" s="170"/>
    </row>
    <row r="521" ht="15.75" customHeight="1">
      <c r="I521" s="170"/>
    </row>
    <row r="522" ht="15.75" customHeight="1">
      <c r="I522" s="170"/>
    </row>
    <row r="523" ht="15.75" customHeight="1">
      <c r="I523" s="170"/>
    </row>
    <row r="524" ht="15.75" customHeight="1">
      <c r="I524" s="170"/>
    </row>
    <row r="525" ht="15.75" customHeight="1">
      <c r="I525" s="170"/>
    </row>
    <row r="526" ht="15.75" customHeight="1">
      <c r="I526" s="170"/>
    </row>
    <row r="527" ht="15.75" customHeight="1">
      <c r="I527" s="170"/>
    </row>
    <row r="528" ht="15.75" customHeight="1">
      <c r="I528" s="170"/>
    </row>
    <row r="529" ht="15.75" customHeight="1">
      <c r="I529" s="170"/>
    </row>
    <row r="530" ht="15.75" customHeight="1">
      <c r="I530" s="170"/>
    </row>
    <row r="531" ht="15.75" customHeight="1">
      <c r="I531" s="170"/>
    </row>
    <row r="532" ht="15.75" customHeight="1">
      <c r="I532" s="170"/>
    </row>
    <row r="533" ht="15.75" customHeight="1">
      <c r="I533" s="170"/>
    </row>
    <row r="534" ht="15.75" customHeight="1">
      <c r="I534" s="170"/>
    </row>
    <row r="535" ht="15.75" customHeight="1">
      <c r="I535" s="170"/>
    </row>
    <row r="536" ht="15.75" customHeight="1">
      <c r="I536" s="170"/>
    </row>
    <row r="537" ht="15.75" customHeight="1">
      <c r="I537" s="170"/>
    </row>
    <row r="538" ht="15.75" customHeight="1">
      <c r="I538" s="170"/>
    </row>
    <row r="539" ht="15.75" customHeight="1">
      <c r="I539" s="170"/>
    </row>
    <row r="540" ht="15.75" customHeight="1">
      <c r="I540" s="170"/>
    </row>
    <row r="541" ht="15.75" customHeight="1">
      <c r="I541" s="170"/>
    </row>
    <row r="542" ht="15.75" customHeight="1">
      <c r="I542" s="170"/>
    </row>
    <row r="543" ht="15.75" customHeight="1">
      <c r="I543" s="170"/>
    </row>
    <row r="544" ht="15.75" customHeight="1">
      <c r="I544" s="170"/>
    </row>
    <row r="545" ht="15.75" customHeight="1">
      <c r="I545" s="170"/>
    </row>
    <row r="546" ht="15.75" customHeight="1">
      <c r="I546" s="170"/>
    </row>
    <row r="547" ht="15.75" customHeight="1">
      <c r="I547" s="170"/>
    </row>
    <row r="548" ht="15.75" customHeight="1">
      <c r="I548" s="170"/>
    </row>
    <row r="549" ht="15.75" customHeight="1">
      <c r="I549" s="170"/>
    </row>
    <row r="550" ht="15.75" customHeight="1">
      <c r="I550" s="170"/>
    </row>
    <row r="551" ht="15.75" customHeight="1">
      <c r="I551" s="170"/>
    </row>
    <row r="552" ht="15.75" customHeight="1">
      <c r="I552" s="170"/>
    </row>
    <row r="553" ht="15.75" customHeight="1">
      <c r="I553" s="170"/>
    </row>
    <row r="554" ht="15.75" customHeight="1">
      <c r="I554" s="170"/>
    </row>
    <row r="555" ht="15.75" customHeight="1">
      <c r="I555" s="170"/>
    </row>
    <row r="556" ht="15.75" customHeight="1">
      <c r="I556" s="170"/>
    </row>
    <row r="557" ht="15.75" customHeight="1">
      <c r="I557" s="170"/>
    </row>
    <row r="558" ht="15.75" customHeight="1">
      <c r="I558" s="170"/>
    </row>
    <row r="559" ht="15.75" customHeight="1">
      <c r="I559" s="170"/>
    </row>
    <row r="560" ht="15.75" customHeight="1">
      <c r="I560" s="170"/>
    </row>
    <row r="561" ht="15.75" customHeight="1">
      <c r="I561" s="170"/>
    </row>
    <row r="562" ht="15.75" customHeight="1">
      <c r="I562" s="170"/>
    </row>
    <row r="563" ht="15.75" customHeight="1">
      <c r="I563" s="170"/>
    </row>
    <row r="564" ht="15.75" customHeight="1">
      <c r="I564" s="170"/>
    </row>
    <row r="565" ht="15.75" customHeight="1">
      <c r="I565" s="170"/>
    </row>
    <row r="566" ht="15.75" customHeight="1">
      <c r="I566" s="170"/>
    </row>
    <row r="567" ht="15.75" customHeight="1">
      <c r="I567" s="170"/>
    </row>
    <row r="568" ht="15.75" customHeight="1">
      <c r="I568" s="170"/>
    </row>
    <row r="569" ht="15.75" customHeight="1">
      <c r="I569" s="170"/>
    </row>
    <row r="570" ht="15.75" customHeight="1">
      <c r="I570" s="170"/>
    </row>
    <row r="571" ht="15.75" customHeight="1">
      <c r="I571" s="170"/>
    </row>
    <row r="572" ht="15.75" customHeight="1">
      <c r="I572" s="170"/>
    </row>
    <row r="573" ht="15.75" customHeight="1">
      <c r="I573" s="170"/>
    </row>
    <row r="574" ht="15.75" customHeight="1">
      <c r="I574" s="170"/>
    </row>
    <row r="575" ht="15.75" customHeight="1">
      <c r="I575" s="170"/>
    </row>
    <row r="576" ht="15.75" customHeight="1">
      <c r="I576" s="170"/>
    </row>
    <row r="577" ht="15.75" customHeight="1">
      <c r="I577" s="170"/>
    </row>
    <row r="578" ht="15.75" customHeight="1">
      <c r="I578" s="170"/>
    </row>
    <row r="579" ht="15.75" customHeight="1">
      <c r="I579" s="170"/>
    </row>
    <row r="580" ht="15.75" customHeight="1">
      <c r="I580" s="170"/>
    </row>
    <row r="581" ht="15.75" customHeight="1">
      <c r="I581" s="170"/>
    </row>
    <row r="582" ht="15.75" customHeight="1">
      <c r="I582" s="170"/>
    </row>
    <row r="583" ht="15.75" customHeight="1">
      <c r="I583" s="170"/>
    </row>
    <row r="584" ht="15.75" customHeight="1">
      <c r="I584" s="170"/>
    </row>
    <row r="585" ht="15.75" customHeight="1">
      <c r="I585" s="170"/>
    </row>
    <row r="586" ht="15.75" customHeight="1">
      <c r="I586" s="170"/>
    </row>
    <row r="587" ht="15.75" customHeight="1">
      <c r="I587" s="170"/>
    </row>
    <row r="588" ht="15.75" customHeight="1">
      <c r="I588" s="170"/>
    </row>
    <row r="589" ht="15.75" customHeight="1">
      <c r="I589" s="170"/>
    </row>
    <row r="590" ht="15.75" customHeight="1">
      <c r="I590" s="170"/>
    </row>
    <row r="591" ht="15.75" customHeight="1">
      <c r="I591" s="170"/>
    </row>
    <row r="592" ht="15.75" customHeight="1">
      <c r="I592" s="170"/>
    </row>
    <row r="593" ht="15.75" customHeight="1">
      <c r="I593" s="170"/>
    </row>
    <row r="594" ht="15.75" customHeight="1">
      <c r="I594" s="170"/>
    </row>
    <row r="595" ht="15.75" customHeight="1">
      <c r="I595" s="170"/>
    </row>
    <row r="596" ht="15.75" customHeight="1">
      <c r="I596" s="170"/>
    </row>
    <row r="597" ht="15.75" customHeight="1">
      <c r="I597" s="170"/>
    </row>
    <row r="598" ht="15.75" customHeight="1">
      <c r="I598" s="170"/>
    </row>
    <row r="599" ht="15.75" customHeight="1">
      <c r="I599" s="170"/>
    </row>
    <row r="600" ht="15.75" customHeight="1">
      <c r="I600" s="170"/>
    </row>
    <row r="601" ht="15.75" customHeight="1">
      <c r="I601" s="170"/>
    </row>
    <row r="602" ht="15.75" customHeight="1">
      <c r="I602" s="170"/>
    </row>
    <row r="603" ht="15.75" customHeight="1">
      <c r="I603" s="170"/>
    </row>
    <row r="604" ht="15.75" customHeight="1">
      <c r="I604" s="170"/>
    </row>
    <row r="605" ht="15.75" customHeight="1">
      <c r="I605" s="170"/>
    </row>
    <row r="606" ht="15.75" customHeight="1">
      <c r="I606" s="170"/>
    </row>
    <row r="607" ht="15.75" customHeight="1">
      <c r="I607" s="170"/>
    </row>
    <row r="608" ht="15.75" customHeight="1">
      <c r="I608" s="170"/>
    </row>
    <row r="609" ht="15.75" customHeight="1">
      <c r="I609" s="170"/>
    </row>
    <row r="610" ht="15.75" customHeight="1">
      <c r="I610" s="170"/>
    </row>
    <row r="611" ht="15.75" customHeight="1">
      <c r="I611" s="170"/>
    </row>
    <row r="612" ht="15.75" customHeight="1">
      <c r="I612" s="170"/>
    </row>
    <row r="613" ht="15.75" customHeight="1">
      <c r="I613" s="170"/>
    </row>
    <row r="614" ht="15.75" customHeight="1">
      <c r="I614" s="170"/>
    </row>
    <row r="615" ht="15.75" customHeight="1">
      <c r="I615" s="170"/>
    </row>
    <row r="616" ht="15.75" customHeight="1">
      <c r="I616" s="170"/>
    </row>
    <row r="617" ht="15.75" customHeight="1">
      <c r="I617" s="170"/>
    </row>
    <row r="618" ht="15.75" customHeight="1">
      <c r="I618" s="170"/>
    </row>
    <row r="619" ht="15.75" customHeight="1">
      <c r="I619" s="170"/>
    </row>
    <row r="620" ht="15.75" customHeight="1">
      <c r="I620" s="170"/>
    </row>
    <row r="621" ht="15.75" customHeight="1">
      <c r="I621" s="170"/>
    </row>
    <row r="622" ht="15.75" customHeight="1">
      <c r="I622" s="170"/>
    </row>
    <row r="623" ht="15.75" customHeight="1">
      <c r="I623" s="170"/>
    </row>
    <row r="624" ht="15.75" customHeight="1">
      <c r="I624" s="170"/>
    </row>
    <row r="625" ht="15.75" customHeight="1">
      <c r="I625" s="170"/>
    </row>
    <row r="626" ht="15.75" customHeight="1">
      <c r="I626" s="170"/>
    </row>
    <row r="627" ht="15.75" customHeight="1">
      <c r="I627" s="170"/>
    </row>
    <row r="628" ht="15.75" customHeight="1">
      <c r="I628" s="170"/>
    </row>
    <row r="629" ht="15.75" customHeight="1">
      <c r="I629" s="170"/>
    </row>
    <row r="630" ht="15.75" customHeight="1">
      <c r="I630" s="170"/>
    </row>
    <row r="631" ht="15.75" customHeight="1">
      <c r="I631" s="170"/>
    </row>
    <row r="632" ht="15.75" customHeight="1">
      <c r="I632" s="170"/>
    </row>
    <row r="633" ht="15.75" customHeight="1">
      <c r="I633" s="170"/>
    </row>
    <row r="634" ht="15.75" customHeight="1">
      <c r="I634" s="170"/>
    </row>
    <row r="635" ht="15.75" customHeight="1">
      <c r="I635" s="170"/>
    </row>
    <row r="636" ht="15.75" customHeight="1">
      <c r="I636" s="170"/>
    </row>
    <row r="637" ht="15.75" customHeight="1">
      <c r="I637" s="170"/>
    </row>
    <row r="638" ht="15.75" customHeight="1">
      <c r="I638" s="170"/>
    </row>
    <row r="639" ht="15.75" customHeight="1">
      <c r="I639" s="170"/>
    </row>
    <row r="640" ht="15.75" customHeight="1">
      <c r="I640" s="170"/>
    </row>
    <row r="641" ht="15.75" customHeight="1">
      <c r="I641" s="170"/>
    </row>
    <row r="642" ht="15.75" customHeight="1">
      <c r="I642" s="170"/>
    </row>
    <row r="643" ht="15.75" customHeight="1">
      <c r="I643" s="170"/>
    </row>
    <row r="644" ht="15.75" customHeight="1">
      <c r="I644" s="170"/>
    </row>
    <row r="645" ht="15.75" customHeight="1">
      <c r="I645" s="170"/>
    </row>
    <row r="646" ht="15.75" customHeight="1">
      <c r="I646" s="170"/>
    </row>
    <row r="647" ht="15.75" customHeight="1">
      <c r="I647" s="170"/>
    </row>
    <row r="648" ht="15.75" customHeight="1">
      <c r="I648" s="170"/>
    </row>
    <row r="649" ht="15.75" customHeight="1">
      <c r="I649" s="170"/>
    </row>
    <row r="650" ht="15.75" customHeight="1">
      <c r="I650" s="170"/>
    </row>
    <row r="651" ht="15.75" customHeight="1">
      <c r="I651" s="170"/>
    </row>
    <row r="652" ht="15.75" customHeight="1">
      <c r="I652" s="170"/>
    </row>
    <row r="653" ht="15.75" customHeight="1">
      <c r="I653" s="170"/>
    </row>
    <row r="654" ht="15.75" customHeight="1">
      <c r="I654" s="170"/>
    </row>
    <row r="655" ht="15.75" customHeight="1">
      <c r="I655" s="170"/>
    </row>
    <row r="656" ht="15.75" customHeight="1">
      <c r="I656" s="170"/>
    </row>
    <row r="657" ht="15.75" customHeight="1">
      <c r="I657" s="170"/>
    </row>
    <row r="658" ht="15.75" customHeight="1">
      <c r="I658" s="170"/>
    </row>
    <row r="659" ht="15.75" customHeight="1">
      <c r="I659" s="170"/>
    </row>
    <row r="660" ht="15.75" customHeight="1">
      <c r="I660" s="170"/>
    </row>
    <row r="661" ht="15.75" customHeight="1">
      <c r="I661" s="170"/>
    </row>
    <row r="662" ht="15.75" customHeight="1">
      <c r="I662" s="170"/>
    </row>
    <row r="663" ht="15.75" customHeight="1">
      <c r="I663" s="170"/>
    </row>
    <row r="664" ht="15.75" customHeight="1">
      <c r="I664" s="170"/>
    </row>
    <row r="665" ht="15.75" customHeight="1">
      <c r="I665" s="170"/>
    </row>
    <row r="666" ht="15.75" customHeight="1">
      <c r="I666" s="170"/>
    </row>
    <row r="667" ht="15.75" customHeight="1">
      <c r="I667" s="170"/>
    </row>
    <row r="668" ht="15.75" customHeight="1">
      <c r="I668" s="170"/>
    </row>
    <row r="669" ht="15.75" customHeight="1">
      <c r="I669" s="170"/>
    </row>
    <row r="670" ht="15.75" customHeight="1">
      <c r="I670" s="170"/>
    </row>
    <row r="671" ht="15.75" customHeight="1">
      <c r="I671" s="170"/>
    </row>
    <row r="672" ht="15.75" customHeight="1">
      <c r="I672" s="170"/>
    </row>
    <row r="673" ht="15.75" customHeight="1">
      <c r="I673" s="170"/>
    </row>
    <row r="674" ht="15.75" customHeight="1">
      <c r="I674" s="170"/>
    </row>
    <row r="675" ht="15.75" customHeight="1">
      <c r="I675" s="170"/>
    </row>
    <row r="676" ht="15.75" customHeight="1">
      <c r="I676" s="170"/>
    </row>
    <row r="677" ht="15.75" customHeight="1">
      <c r="I677" s="170"/>
    </row>
    <row r="678" ht="15.75" customHeight="1">
      <c r="I678" s="170"/>
    </row>
    <row r="679" ht="15.75" customHeight="1">
      <c r="I679" s="170"/>
    </row>
    <row r="680" ht="15.75" customHeight="1">
      <c r="I680" s="170"/>
    </row>
    <row r="681" ht="15.75" customHeight="1">
      <c r="I681" s="170"/>
    </row>
    <row r="682" ht="15.75" customHeight="1">
      <c r="I682" s="170"/>
    </row>
    <row r="683" ht="15.75" customHeight="1">
      <c r="I683" s="170"/>
    </row>
    <row r="684" ht="15.75" customHeight="1">
      <c r="I684" s="170"/>
    </row>
    <row r="685" ht="15.75" customHeight="1">
      <c r="I685" s="170"/>
    </row>
    <row r="686" ht="15.75" customHeight="1">
      <c r="I686" s="170"/>
    </row>
    <row r="687" ht="15.75" customHeight="1">
      <c r="I687" s="170"/>
    </row>
    <row r="688" ht="15.75" customHeight="1">
      <c r="I688" s="170"/>
    </row>
    <row r="689" ht="15.75" customHeight="1">
      <c r="I689" s="170"/>
    </row>
    <row r="690" ht="15.75" customHeight="1">
      <c r="I690" s="170"/>
    </row>
    <row r="691" ht="15.75" customHeight="1">
      <c r="I691" s="170"/>
    </row>
    <row r="692" ht="15.75" customHeight="1">
      <c r="I692" s="170"/>
    </row>
    <row r="693" ht="15.75" customHeight="1">
      <c r="I693" s="170"/>
    </row>
    <row r="694" ht="15.75" customHeight="1">
      <c r="I694" s="170"/>
    </row>
    <row r="695" ht="15.75" customHeight="1">
      <c r="I695" s="170"/>
    </row>
    <row r="696" ht="15.75" customHeight="1">
      <c r="I696" s="170"/>
    </row>
    <row r="697" ht="15.75" customHeight="1">
      <c r="I697" s="170"/>
    </row>
    <row r="698" ht="15.75" customHeight="1">
      <c r="I698" s="170"/>
    </row>
    <row r="699" ht="15.75" customHeight="1">
      <c r="I699" s="170"/>
    </row>
    <row r="700" ht="15.75" customHeight="1">
      <c r="I700" s="170"/>
    </row>
    <row r="701" ht="15.75" customHeight="1">
      <c r="I701" s="170"/>
    </row>
    <row r="702" ht="15.75" customHeight="1">
      <c r="I702" s="170"/>
    </row>
    <row r="703" ht="15.75" customHeight="1">
      <c r="I703" s="170"/>
    </row>
    <row r="704" ht="15.75" customHeight="1">
      <c r="I704" s="170"/>
    </row>
    <row r="705" ht="15.75" customHeight="1">
      <c r="I705" s="170"/>
    </row>
    <row r="706" ht="15.75" customHeight="1">
      <c r="I706" s="170"/>
    </row>
    <row r="707" ht="15.75" customHeight="1">
      <c r="I707" s="170"/>
    </row>
    <row r="708" ht="15.75" customHeight="1">
      <c r="I708" s="170"/>
    </row>
    <row r="709" ht="15.75" customHeight="1">
      <c r="I709" s="170"/>
    </row>
    <row r="710" ht="15.75" customHeight="1">
      <c r="I710" s="170"/>
    </row>
    <row r="711" ht="15.75" customHeight="1">
      <c r="I711" s="170"/>
    </row>
    <row r="712" ht="15.75" customHeight="1">
      <c r="I712" s="170"/>
    </row>
    <row r="713" ht="15.75" customHeight="1">
      <c r="I713" s="170"/>
    </row>
    <row r="714" ht="15.75" customHeight="1">
      <c r="I714" s="170"/>
    </row>
    <row r="715" ht="15.75" customHeight="1">
      <c r="I715" s="170"/>
    </row>
    <row r="716" ht="15.75" customHeight="1">
      <c r="I716" s="170"/>
    </row>
    <row r="717" ht="15.75" customHeight="1">
      <c r="I717" s="170"/>
    </row>
    <row r="718" ht="15.75" customHeight="1">
      <c r="I718" s="170"/>
    </row>
    <row r="719" ht="15.75" customHeight="1">
      <c r="I719" s="170"/>
    </row>
    <row r="720" ht="15.75" customHeight="1">
      <c r="I720" s="170"/>
    </row>
    <row r="721" ht="15.75" customHeight="1">
      <c r="I721" s="170"/>
    </row>
    <row r="722" ht="15.75" customHeight="1">
      <c r="I722" s="170"/>
    </row>
    <row r="723" ht="15.75" customHeight="1">
      <c r="I723" s="170"/>
    </row>
    <row r="724" ht="15.75" customHeight="1">
      <c r="I724" s="170"/>
    </row>
    <row r="725" ht="15.75" customHeight="1">
      <c r="I725" s="170"/>
    </row>
    <row r="726" ht="15.75" customHeight="1">
      <c r="I726" s="170"/>
    </row>
    <row r="727" ht="15.75" customHeight="1">
      <c r="I727" s="170"/>
    </row>
    <row r="728" ht="15.75" customHeight="1">
      <c r="I728" s="170"/>
    </row>
    <row r="729" ht="15.75" customHeight="1">
      <c r="I729" s="170"/>
    </row>
    <row r="730" ht="15.75" customHeight="1">
      <c r="I730" s="170"/>
    </row>
    <row r="731" ht="15.75" customHeight="1">
      <c r="I731" s="170"/>
    </row>
    <row r="732" ht="15.75" customHeight="1">
      <c r="I732" s="170"/>
    </row>
    <row r="733" ht="15.75" customHeight="1">
      <c r="I733" s="170"/>
    </row>
    <row r="734" ht="15.75" customHeight="1">
      <c r="I734" s="170"/>
    </row>
    <row r="735" ht="15.75" customHeight="1">
      <c r="I735" s="170"/>
    </row>
    <row r="736" ht="15.75" customHeight="1">
      <c r="I736" s="170"/>
    </row>
    <row r="737" ht="15.75" customHeight="1">
      <c r="I737" s="170"/>
    </row>
    <row r="738" ht="15.75" customHeight="1">
      <c r="I738" s="170"/>
    </row>
    <row r="739" ht="15.75" customHeight="1">
      <c r="I739" s="170"/>
    </row>
    <row r="740" ht="15.75" customHeight="1">
      <c r="I740" s="170"/>
    </row>
    <row r="741" ht="15.75" customHeight="1">
      <c r="I741" s="170"/>
    </row>
    <row r="742" ht="15.75" customHeight="1">
      <c r="I742" s="170"/>
    </row>
    <row r="743" ht="15.75" customHeight="1">
      <c r="I743" s="170"/>
    </row>
    <row r="744" ht="15.75" customHeight="1">
      <c r="I744" s="170"/>
    </row>
    <row r="745" ht="15.75" customHeight="1">
      <c r="I745" s="170"/>
    </row>
    <row r="746" ht="15.75" customHeight="1">
      <c r="I746" s="170"/>
    </row>
    <row r="747" ht="15.75" customHeight="1">
      <c r="I747" s="170"/>
    </row>
    <row r="748" ht="15.75" customHeight="1">
      <c r="I748" s="170"/>
    </row>
    <row r="749" ht="15.75" customHeight="1">
      <c r="I749" s="170"/>
    </row>
    <row r="750" ht="15.75" customHeight="1">
      <c r="I750" s="170"/>
    </row>
    <row r="751" ht="15.75" customHeight="1">
      <c r="I751" s="170"/>
    </row>
    <row r="752" ht="15.75" customHeight="1">
      <c r="I752" s="170"/>
    </row>
    <row r="753" ht="15.75" customHeight="1">
      <c r="I753" s="170"/>
    </row>
    <row r="754" ht="15.75" customHeight="1">
      <c r="I754" s="170"/>
    </row>
    <row r="755" ht="15.75" customHeight="1">
      <c r="I755" s="170"/>
    </row>
    <row r="756" ht="15.75" customHeight="1">
      <c r="I756" s="170"/>
    </row>
    <row r="757" ht="15.75" customHeight="1">
      <c r="I757" s="170"/>
    </row>
    <row r="758" ht="15.75" customHeight="1">
      <c r="I758" s="170"/>
    </row>
    <row r="759" ht="15.75" customHeight="1">
      <c r="I759" s="170"/>
    </row>
    <row r="760" ht="15.75" customHeight="1">
      <c r="I760" s="170"/>
    </row>
    <row r="761" ht="15.75" customHeight="1">
      <c r="I761" s="170"/>
    </row>
    <row r="762" ht="15.75" customHeight="1">
      <c r="I762" s="170"/>
    </row>
    <row r="763" ht="15.75" customHeight="1">
      <c r="I763" s="170"/>
    </row>
    <row r="764" ht="15.75" customHeight="1">
      <c r="I764" s="170"/>
    </row>
    <row r="765" ht="15.75" customHeight="1">
      <c r="I765" s="170"/>
    </row>
    <row r="766" ht="15.75" customHeight="1">
      <c r="I766" s="170"/>
    </row>
    <row r="767" ht="15.75" customHeight="1">
      <c r="I767" s="170"/>
    </row>
    <row r="768" ht="15.75" customHeight="1">
      <c r="I768" s="170"/>
    </row>
    <row r="769" ht="15.75" customHeight="1">
      <c r="I769" s="170"/>
    </row>
    <row r="770" ht="15.75" customHeight="1">
      <c r="I770" s="170"/>
    </row>
    <row r="771" ht="15.75" customHeight="1">
      <c r="I771" s="170"/>
    </row>
    <row r="772" ht="15.75" customHeight="1">
      <c r="I772" s="170"/>
    </row>
    <row r="773" ht="15.75" customHeight="1">
      <c r="I773" s="170"/>
    </row>
    <row r="774" ht="15.75" customHeight="1">
      <c r="I774" s="170"/>
    </row>
    <row r="775" ht="15.75" customHeight="1">
      <c r="I775" s="170"/>
    </row>
    <row r="776" ht="15.75" customHeight="1">
      <c r="I776" s="170"/>
    </row>
    <row r="777" ht="15.75" customHeight="1">
      <c r="I777" s="170"/>
    </row>
    <row r="778" ht="15.75" customHeight="1">
      <c r="I778" s="170"/>
    </row>
    <row r="779" ht="15.75" customHeight="1">
      <c r="I779" s="170"/>
    </row>
    <row r="780" ht="15.75" customHeight="1">
      <c r="I780" s="170"/>
    </row>
    <row r="781" ht="15.75" customHeight="1">
      <c r="I781" s="170"/>
    </row>
    <row r="782" ht="15.75" customHeight="1">
      <c r="I782" s="170"/>
    </row>
    <row r="783" ht="15.75" customHeight="1">
      <c r="I783" s="170"/>
    </row>
    <row r="784" ht="15.75" customHeight="1">
      <c r="I784" s="170"/>
    </row>
    <row r="785" ht="15.75" customHeight="1">
      <c r="I785" s="170"/>
    </row>
    <row r="786" ht="15.75" customHeight="1">
      <c r="I786" s="170"/>
    </row>
    <row r="787" ht="15.75" customHeight="1">
      <c r="I787" s="170"/>
    </row>
    <row r="788" ht="15.75" customHeight="1">
      <c r="I788" s="170"/>
    </row>
    <row r="789" ht="15.75" customHeight="1">
      <c r="I789" s="170"/>
    </row>
    <row r="790" ht="15.75" customHeight="1">
      <c r="I790" s="170"/>
    </row>
    <row r="791" ht="15.75" customHeight="1">
      <c r="I791" s="170"/>
    </row>
    <row r="792" ht="15.75" customHeight="1">
      <c r="I792" s="170"/>
    </row>
    <row r="793" ht="15.75" customHeight="1">
      <c r="I793" s="170"/>
    </row>
    <row r="794" ht="15.75" customHeight="1">
      <c r="I794" s="170"/>
    </row>
    <row r="795" ht="15.75" customHeight="1">
      <c r="I795" s="170"/>
    </row>
    <row r="796" ht="15.75" customHeight="1">
      <c r="I796" s="170"/>
    </row>
    <row r="797" ht="15.75" customHeight="1">
      <c r="I797" s="170"/>
    </row>
    <row r="798" ht="15.75" customHeight="1">
      <c r="I798" s="170"/>
    </row>
    <row r="799" ht="15.75" customHeight="1">
      <c r="I799" s="170"/>
    </row>
    <row r="800" ht="15.75" customHeight="1">
      <c r="I800" s="170"/>
    </row>
    <row r="801" ht="15.75" customHeight="1">
      <c r="I801" s="170"/>
    </row>
    <row r="802" ht="15.75" customHeight="1">
      <c r="I802" s="170"/>
    </row>
    <row r="803" ht="15.75" customHeight="1">
      <c r="I803" s="170"/>
    </row>
    <row r="804" ht="15.75" customHeight="1">
      <c r="I804" s="170"/>
    </row>
    <row r="805" ht="15.75" customHeight="1">
      <c r="I805" s="170"/>
    </row>
    <row r="806" ht="15.75" customHeight="1">
      <c r="I806" s="170"/>
    </row>
    <row r="807" ht="15.75" customHeight="1">
      <c r="I807" s="170"/>
    </row>
    <row r="808" ht="15.75" customHeight="1">
      <c r="I808" s="170"/>
    </row>
    <row r="809" ht="15.75" customHeight="1">
      <c r="I809" s="170"/>
    </row>
    <row r="810" ht="15.75" customHeight="1">
      <c r="I810" s="170"/>
    </row>
    <row r="811" ht="15.75" customHeight="1">
      <c r="I811" s="170"/>
    </row>
    <row r="812" ht="15.75" customHeight="1">
      <c r="I812" s="170"/>
    </row>
    <row r="813" ht="15.75" customHeight="1">
      <c r="I813" s="170"/>
    </row>
    <row r="814" ht="15.75" customHeight="1">
      <c r="I814" s="170"/>
    </row>
    <row r="815" ht="15.75" customHeight="1">
      <c r="I815" s="170"/>
    </row>
    <row r="816" ht="15.75" customHeight="1">
      <c r="I816" s="170"/>
    </row>
    <row r="817" ht="15.75" customHeight="1">
      <c r="I817" s="170"/>
    </row>
    <row r="818" ht="15.75" customHeight="1">
      <c r="I818" s="170"/>
    </row>
    <row r="819" ht="15.75" customHeight="1">
      <c r="I819" s="170"/>
    </row>
    <row r="820" ht="15.75" customHeight="1">
      <c r="I820" s="170"/>
    </row>
    <row r="821" ht="15.75" customHeight="1">
      <c r="I821" s="170"/>
    </row>
    <row r="822" ht="15.75" customHeight="1">
      <c r="I822" s="170"/>
    </row>
    <row r="823" ht="15.75" customHeight="1">
      <c r="I823" s="170"/>
    </row>
    <row r="824" ht="15.75" customHeight="1">
      <c r="I824" s="170"/>
    </row>
    <row r="825" ht="15.75" customHeight="1">
      <c r="I825" s="170"/>
    </row>
    <row r="826" ht="15.75" customHeight="1">
      <c r="I826" s="170"/>
    </row>
    <row r="827" ht="15.75" customHeight="1">
      <c r="I827" s="170"/>
    </row>
    <row r="828" ht="15.75" customHeight="1">
      <c r="I828" s="170"/>
    </row>
    <row r="829" ht="15.75" customHeight="1">
      <c r="I829" s="170"/>
    </row>
    <row r="830" ht="15.75" customHeight="1">
      <c r="I830" s="170"/>
    </row>
    <row r="831" ht="15.75" customHeight="1">
      <c r="I831" s="170"/>
    </row>
    <row r="832" ht="15.75" customHeight="1">
      <c r="I832" s="170"/>
    </row>
    <row r="833" ht="15.75" customHeight="1">
      <c r="I833" s="170"/>
    </row>
    <row r="834" ht="15.75" customHeight="1">
      <c r="I834" s="170"/>
    </row>
    <row r="835" ht="15.75" customHeight="1">
      <c r="I835" s="170"/>
    </row>
    <row r="836" ht="15.75" customHeight="1">
      <c r="I836" s="170"/>
    </row>
    <row r="837" ht="15.75" customHeight="1">
      <c r="I837" s="170"/>
    </row>
    <row r="838" ht="15.75" customHeight="1">
      <c r="I838" s="170"/>
    </row>
    <row r="839" ht="15.75" customHeight="1">
      <c r="I839" s="170"/>
    </row>
    <row r="840" ht="15.75" customHeight="1">
      <c r="I840" s="170"/>
    </row>
    <row r="841" ht="15.75" customHeight="1">
      <c r="I841" s="170"/>
    </row>
    <row r="842" ht="15.75" customHeight="1">
      <c r="I842" s="170"/>
    </row>
    <row r="843" ht="15.75" customHeight="1">
      <c r="I843" s="170"/>
    </row>
    <row r="844" ht="15.75" customHeight="1">
      <c r="I844" s="170"/>
    </row>
    <row r="845" ht="15.75" customHeight="1">
      <c r="I845" s="170"/>
    </row>
    <row r="846" ht="15.75" customHeight="1">
      <c r="I846" s="170"/>
    </row>
    <row r="847" ht="15.75" customHeight="1">
      <c r="I847" s="170"/>
    </row>
    <row r="848" ht="15.75" customHeight="1">
      <c r="I848" s="170"/>
    </row>
    <row r="849" ht="15.75" customHeight="1">
      <c r="I849" s="170"/>
    </row>
    <row r="850" ht="15.75" customHeight="1">
      <c r="I850" s="170"/>
    </row>
    <row r="851" ht="15.75" customHeight="1">
      <c r="I851" s="170"/>
    </row>
    <row r="852" ht="15.75" customHeight="1">
      <c r="I852" s="170"/>
    </row>
    <row r="853" ht="15.75" customHeight="1">
      <c r="I853" s="170"/>
    </row>
    <row r="854" ht="15.75" customHeight="1">
      <c r="I854" s="170"/>
    </row>
    <row r="855" ht="15.75" customHeight="1">
      <c r="I855" s="170"/>
    </row>
    <row r="856" ht="15.75" customHeight="1">
      <c r="I856" s="170"/>
    </row>
    <row r="857" ht="15.75" customHeight="1">
      <c r="I857" s="170"/>
    </row>
    <row r="858" ht="15.75" customHeight="1">
      <c r="I858" s="170"/>
    </row>
    <row r="859" ht="15.75" customHeight="1">
      <c r="I859" s="170"/>
    </row>
    <row r="860" ht="15.75" customHeight="1">
      <c r="I860" s="170"/>
    </row>
    <row r="861" ht="15.75" customHeight="1">
      <c r="I861" s="170"/>
    </row>
    <row r="862" ht="15.75" customHeight="1">
      <c r="I862" s="170"/>
    </row>
    <row r="863" ht="15.75" customHeight="1">
      <c r="I863" s="170"/>
    </row>
    <row r="864" ht="15.75" customHeight="1">
      <c r="I864" s="170"/>
    </row>
    <row r="865" ht="15.75" customHeight="1">
      <c r="I865" s="170"/>
    </row>
    <row r="866" ht="15.75" customHeight="1">
      <c r="I866" s="170"/>
    </row>
    <row r="867" ht="15.75" customHeight="1">
      <c r="I867" s="170"/>
    </row>
    <row r="868" ht="15.75" customHeight="1">
      <c r="I868" s="170"/>
    </row>
    <row r="869" ht="15.75" customHeight="1">
      <c r="I869" s="170"/>
    </row>
    <row r="870" ht="15.75" customHeight="1">
      <c r="I870" s="170"/>
    </row>
    <row r="871" ht="15.75" customHeight="1">
      <c r="I871" s="170"/>
    </row>
    <row r="872" ht="15.75" customHeight="1">
      <c r="I872" s="170"/>
    </row>
    <row r="873" ht="15.75" customHeight="1">
      <c r="I873" s="170"/>
    </row>
    <row r="874" ht="15.75" customHeight="1">
      <c r="I874" s="170"/>
    </row>
    <row r="875" ht="15.75" customHeight="1">
      <c r="I875" s="170"/>
    </row>
    <row r="876" ht="15.75" customHeight="1">
      <c r="I876" s="170"/>
    </row>
    <row r="877" ht="15.75" customHeight="1">
      <c r="I877" s="170"/>
    </row>
    <row r="878" ht="15.75" customHeight="1">
      <c r="I878" s="170"/>
    </row>
    <row r="879" ht="15.75" customHeight="1">
      <c r="I879" s="170"/>
    </row>
    <row r="880" ht="15.75" customHeight="1">
      <c r="I880" s="170"/>
    </row>
    <row r="881" ht="15.75" customHeight="1">
      <c r="I881" s="170"/>
    </row>
    <row r="882" ht="15.75" customHeight="1">
      <c r="I882" s="170"/>
    </row>
    <row r="883" ht="15.75" customHeight="1">
      <c r="I883" s="170"/>
    </row>
    <row r="884" ht="15.75" customHeight="1">
      <c r="I884" s="170"/>
    </row>
    <row r="885" ht="15.75" customHeight="1">
      <c r="I885" s="170"/>
    </row>
    <row r="886" ht="15.75" customHeight="1">
      <c r="I886" s="170"/>
    </row>
    <row r="887" ht="15.75" customHeight="1">
      <c r="I887" s="170"/>
    </row>
    <row r="888" ht="15.75" customHeight="1">
      <c r="I888" s="170"/>
    </row>
    <row r="889" ht="15.75" customHeight="1">
      <c r="I889" s="170"/>
    </row>
    <row r="890" ht="15.75" customHeight="1">
      <c r="I890" s="170"/>
    </row>
    <row r="891" ht="15.75" customHeight="1">
      <c r="I891" s="170"/>
    </row>
    <row r="892" ht="15.75" customHeight="1">
      <c r="I892" s="170"/>
    </row>
    <row r="893" ht="15.75" customHeight="1">
      <c r="I893" s="170"/>
    </row>
    <row r="894" ht="15.75" customHeight="1">
      <c r="I894" s="170"/>
    </row>
    <row r="895" ht="15.75" customHeight="1">
      <c r="I895" s="170"/>
    </row>
    <row r="896" ht="15.75" customHeight="1">
      <c r="I896" s="170"/>
    </row>
    <row r="897" ht="15.75" customHeight="1">
      <c r="I897" s="170"/>
    </row>
    <row r="898" ht="15.75" customHeight="1">
      <c r="I898" s="170"/>
    </row>
    <row r="899" ht="15.75" customHeight="1">
      <c r="I899" s="170"/>
    </row>
    <row r="900" ht="15.75" customHeight="1">
      <c r="I900" s="170"/>
    </row>
    <row r="901" ht="15.75" customHeight="1">
      <c r="I901" s="170"/>
    </row>
    <row r="902" ht="15.75" customHeight="1">
      <c r="I902" s="170"/>
    </row>
    <row r="903" ht="15.75" customHeight="1">
      <c r="I903" s="170"/>
    </row>
    <row r="904" ht="15.75" customHeight="1">
      <c r="I904" s="170"/>
    </row>
    <row r="905" ht="15.75" customHeight="1">
      <c r="I905" s="170"/>
    </row>
    <row r="906" ht="15.75" customHeight="1">
      <c r="I906" s="170"/>
    </row>
    <row r="907" ht="15.75" customHeight="1">
      <c r="I907" s="170"/>
    </row>
    <row r="908" ht="15.75" customHeight="1">
      <c r="I908" s="170"/>
    </row>
    <row r="909" ht="15.75" customHeight="1">
      <c r="I909" s="170"/>
    </row>
    <row r="910" ht="15.75" customHeight="1">
      <c r="I910" s="170"/>
    </row>
    <row r="911" ht="15.75" customHeight="1">
      <c r="I911" s="170"/>
    </row>
    <row r="912" ht="15.75" customHeight="1">
      <c r="I912" s="170"/>
    </row>
    <row r="913" ht="15.75" customHeight="1">
      <c r="I913" s="170"/>
    </row>
    <row r="914" ht="15.75" customHeight="1">
      <c r="I914" s="170"/>
    </row>
    <row r="915" ht="15.75" customHeight="1">
      <c r="I915" s="170"/>
    </row>
    <row r="916" ht="15.75" customHeight="1">
      <c r="I916" s="170"/>
    </row>
    <row r="917" ht="15.75" customHeight="1">
      <c r="I917" s="170"/>
    </row>
    <row r="918" ht="15.75" customHeight="1">
      <c r="I918" s="170"/>
    </row>
    <row r="919" ht="15.75" customHeight="1">
      <c r="I919" s="170"/>
    </row>
    <row r="920" ht="15.75" customHeight="1">
      <c r="I920" s="170"/>
    </row>
    <row r="921" ht="15.75" customHeight="1">
      <c r="I921" s="170"/>
    </row>
    <row r="922" ht="15.75" customHeight="1">
      <c r="I922" s="170"/>
    </row>
    <row r="923" ht="15.75" customHeight="1">
      <c r="I923" s="170"/>
    </row>
    <row r="924" ht="15.75" customHeight="1">
      <c r="I924" s="170"/>
    </row>
    <row r="925" ht="15.75" customHeight="1">
      <c r="I925" s="170"/>
    </row>
    <row r="926" ht="15.75" customHeight="1">
      <c r="I926" s="170"/>
    </row>
    <row r="927" ht="15.75" customHeight="1">
      <c r="I927" s="170"/>
    </row>
    <row r="928" ht="15.75" customHeight="1">
      <c r="I928" s="170"/>
    </row>
    <row r="929" ht="15.75" customHeight="1">
      <c r="I929" s="170"/>
    </row>
    <row r="930" ht="15.75" customHeight="1">
      <c r="I930" s="170"/>
    </row>
    <row r="931" ht="15.75" customHeight="1">
      <c r="I931" s="170"/>
    </row>
    <row r="932" ht="15.75" customHeight="1">
      <c r="I932" s="170"/>
    </row>
    <row r="933" ht="15.75" customHeight="1">
      <c r="I933" s="170"/>
    </row>
    <row r="934" ht="15.75" customHeight="1">
      <c r="I934" s="170"/>
    </row>
    <row r="935" ht="15.75" customHeight="1">
      <c r="I935" s="170"/>
    </row>
    <row r="936" ht="15.75" customHeight="1">
      <c r="I936" s="170"/>
    </row>
    <row r="937" ht="15.75" customHeight="1">
      <c r="I937" s="170"/>
    </row>
    <row r="938" ht="15.75" customHeight="1">
      <c r="I938" s="170"/>
    </row>
    <row r="939" ht="15.75" customHeight="1">
      <c r="I939" s="170"/>
    </row>
    <row r="940" ht="15.75" customHeight="1">
      <c r="I940" s="170"/>
    </row>
    <row r="941" ht="15.75" customHeight="1">
      <c r="I941" s="170"/>
    </row>
    <row r="942" ht="15.75" customHeight="1">
      <c r="I942" s="170"/>
    </row>
    <row r="943" ht="15.75" customHeight="1">
      <c r="I943" s="170"/>
    </row>
    <row r="944" ht="15.75" customHeight="1">
      <c r="I944" s="170"/>
    </row>
    <row r="945" ht="15.75" customHeight="1">
      <c r="I945" s="170"/>
    </row>
    <row r="946" ht="15.75" customHeight="1">
      <c r="I946" s="170"/>
    </row>
    <row r="947" ht="15.75" customHeight="1">
      <c r="I947" s="170"/>
    </row>
    <row r="948" ht="15.75" customHeight="1">
      <c r="I948" s="170"/>
    </row>
    <row r="949" ht="15.75" customHeight="1">
      <c r="I949" s="170"/>
    </row>
    <row r="950" ht="15.75" customHeight="1">
      <c r="I950" s="170"/>
    </row>
    <row r="951" ht="15.75" customHeight="1">
      <c r="I951" s="170"/>
    </row>
    <row r="952" ht="15.75" customHeight="1">
      <c r="I952" s="170"/>
    </row>
    <row r="953" ht="15.75" customHeight="1">
      <c r="I953" s="170"/>
    </row>
    <row r="954" ht="15.75" customHeight="1">
      <c r="I954" s="170"/>
    </row>
    <row r="955" ht="15.75" customHeight="1">
      <c r="I955" s="170"/>
    </row>
    <row r="956" ht="15.75" customHeight="1">
      <c r="I956" s="170"/>
    </row>
    <row r="957" ht="15.75" customHeight="1">
      <c r="I957" s="170"/>
    </row>
    <row r="958" ht="15.75" customHeight="1">
      <c r="I958" s="170"/>
    </row>
    <row r="959" ht="15.75" customHeight="1">
      <c r="I959" s="170"/>
    </row>
    <row r="960" ht="15.75" customHeight="1">
      <c r="I960" s="170"/>
    </row>
    <row r="961" ht="15.75" customHeight="1">
      <c r="I961" s="170"/>
    </row>
    <row r="962" ht="15.75" customHeight="1">
      <c r="I962" s="170"/>
    </row>
    <row r="963" ht="15.75" customHeight="1">
      <c r="I963" s="170"/>
    </row>
    <row r="964" ht="15.75" customHeight="1">
      <c r="I964" s="170"/>
    </row>
    <row r="965" ht="15.75" customHeight="1">
      <c r="I965" s="170"/>
    </row>
    <row r="966" ht="15.75" customHeight="1">
      <c r="I966" s="170"/>
    </row>
    <row r="967" ht="15.75" customHeight="1">
      <c r="I967" s="170"/>
    </row>
    <row r="968" ht="15.75" customHeight="1">
      <c r="I968" s="170"/>
    </row>
    <row r="969" ht="15.75" customHeight="1">
      <c r="I969" s="170"/>
    </row>
    <row r="970" ht="15.75" customHeight="1">
      <c r="I970" s="170"/>
    </row>
    <row r="971" ht="15.75" customHeight="1">
      <c r="I971" s="170"/>
    </row>
    <row r="972" ht="15.75" customHeight="1">
      <c r="I972" s="170"/>
    </row>
    <row r="973" ht="15.75" customHeight="1">
      <c r="I973" s="170"/>
    </row>
    <row r="974" ht="15.75" customHeight="1">
      <c r="I974" s="170"/>
    </row>
    <row r="975" ht="15.75" customHeight="1">
      <c r="I975" s="170"/>
    </row>
    <row r="976" ht="15.75" customHeight="1">
      <c r="I976" s="170"/>
    </row>
    <row r="977" ht="15.75" customHeight="1">
      <c r="I977" s="170"/>
    </row>
    <row r="978" ht="15.75" customHeight="1">
      <c r="I978" s="170"/>
    </row>
    <row r="979" ht="15.75" customHeight="1">
      <c r="I979" s="170"/>
    </row>
    <row r="980" ht="15.75" customHeight="1">
      <c r="I980" s="170"/>
    </row>
    <row r="981" ht="15.75" customHeight="1">
      <c r="I981" s="170"/>
    </row>
    <row r="982" ht="15.75" customHeight="1">
      <c r="I982" s="170"/>
    </row>
    <row r="983" ht="15.75" customHeight="1">
      <c r="I983" s="170"/>
    </row>
    <row r="984" ht="15.75" customHeight="1">
      <c r="I984" s="170"/>
    </row>
    <row r="985" ht="15.75" customHeight="1">
      <c r="I985" s="170"/>
    </row>
    <row r="986" ht="15.75" customHeight="1">
      <c r="I986" s="170"/>
    </row>
    <row r="987" ht="15.75" customHeight="1">
      <c r="I987" s="170"/>
    </row>
    <row r="988" ht="15.75" customHeight="1">
      <c r="I988" s="170"/>
    </row>
    <row r="989" ht="15.75" customHeight="1">
      <c r="I989" s="170"/>
    </row>
    <row r="990" ht="15.75" customHeight="1">
      <c r="I990" s="170"/>
    </row>
    <row r="991" ht="15.75" customHeight="1">
      <c r="I991" s="170"/>
    </row>
    <row r="992" ht="15.75" customHeight="1">
      <c r="I992" s="170"/>
    </row>
    <row r="993" ht="15.75" customHeight="1">
      <c r="I993" s="170"/>
    </row>
    <row r="994" ht="15.75" customHeight="1">
      <c r="I994" s="170"/>
    </row>
    <row r="995" ht="15.75" customHeight="1">
      <c r="I995" s="170"/>
    </row>
    <row r="996" ht="15.75" customHeight="1">
      <c r="I996" s="170"/>
    </row>
    <row r="997" ht="15.75" customHeight="1">
      <c r="I997" s="170"/>
    </row>
    <row r="998" ht="15.75" customHeight="1">
      <c r="I998" s="170"/>
    </row>
    <row r="999" ht="15.75" customHeight="1">
      <c r="I999" s="170"/>
    </row>
    <row r="1000" ht="15.75" customHeight="1">
      <c r="I1000" s="170"/>
    </row>
  </sheetData>
  <mergeCells count="12">
    <mergeCell ref="K17:L17"/>
    <mergeCell ref="F29:H29"/>
    <mergeCell ref="D31:I31"/>
    <mergeCell ref="C32:I32"/>
    <mergeCell ref="C33:I33"/>
    <mergeCell ref="B2:I2"/>
    <mergeCell ref="C4:F4"/>
    <mergeCell ref="C5:I5"/>
    <mergeCell ref="K14:L14"/>
    <mergeCell ref="M14:N14"/>
    <mergeCell ref="K15:L15"/>
    <mergeCell ref="K16:L16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20.0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2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2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0.5" customHeight="1">
      <c r="A4" s="171"/>
      <c r="B4" s="174" t="s">
        <v>59</v>
      </c>
      <c r="C4" s="234" t="s">
        <v>104</v>
      </c>
      <c r="D4" s="14"/>
      <c r="E4" s="14"/>
      <c r="F4" s="15"/>
      <c r="G4" s="176"/>
      <c r="H4" s="174" t="s">
        <v>7</v>
      </c>
      <c r="I4" s="235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182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187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43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1220.25</v>
      </c>
      <c r="F9" s="192">
        <v>1.0</v>
      </c>
      <c r="G9" s="195">
        <f>F9*CONSOLIDADO!$G$11</f>
        <v>20</v>
      </c>
      <c r="H9" s="192"/>
      <c r="I9" s="196">
        <f>ROUND(F9*E9,0)</f>
        <v>1220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F10*CONSOLIDADO!$G$11</f>
        <v>0</v>
      </c>
      <c r="H10" s="197"/>
      <c r="I10" s="198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03">
        <f>SUM(I9:I10)</f>
        <v>1220</v>
      </c>
      <c r="J11" s="171"/>
      <c r="K11" s="244"/>
      <c r="L11" s="245"/>
      <c r="M11" s="245"/>
      <c r="N11" s="246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06"/>
      <c r="J12" s="207"/>
      <c r="K12" s="240" t="s">
        <v>105</v>
      </c>
      <c r="L12" s="15"/>
      <c r="M12" s="240" t="s">
        <v>100</v>
      </c>
      <c r="N12" s="15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43" t="s">
        <v>70</v>
      </c>
      <c r="J13" s="207"/>
      <c r="K13" s="240" t="s">
        <v>106</v>
      </c>
      <c r="L13" s="15"/>
      <c r="M13" s="247">
        <v>33840.0</v>
      </c>
      <c r="N13" s="248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107</v>
      </c>
      <c r="B14" s="191"/>
      <c r="C14" s="191" t="s">
        <v>108</v>
      </c>
      <c r="D14" s="209" t="s">
        <v>66</v>
      </c>
      <c r="E14" s="210">
        <v>35447.0</v>
      </c>
      <c r="F14" s="211">
        <v>1.0</v>
      </c>
      <c r="G14" s="195">
        <f>F14*CONSOLIDADO!$G$11</f>
        <v>20</v>
      </c>
      <c r="H14" s="191"/>
      <c r="I14" s="196">
        <f t="shared" ref="I14:I16" si="1">F14*E14</f>
        <v>35447</v>
      </c>
      <c r="J14" s="207"/>
      <c r="K14" s="240" t="s">
        <v>102</v>
      </c>
      <c r="L14" s="15"/>
      <c r="M14" s="249">
        <v>37600.0</v>
      </c>
      <c r="N14" s="248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77</v>
      </c>
      <c r="C15" s="191" t="s">
        <v>78</v>
      </c>
      <c r="D15" s="209" t="s">
        <v>79</v>
      </c>
      <c r="E15" s="210">
        <v>28000.0</v>
      </c>
      <c r="F15" s="211">
        <v>0.1</v>
      </c>
      <c r="G15" s="195">
        <f>F15*CONSOLIDADO!$G$11</f>
        <v>2</v>
      </c>
      <c r="H15" s="191"/>
      <c r="I15" s="196">
        <f t="shared" si="1"/>
        <v>2800</v>
      </c>
      <c r="J15" s="207"/>
      <c r="K15" s="240" t="s">
        <v>109</v>
      </c>
      <c r="L15" s="15"/>
      <c r="M15" s="250">
        <v>34900.0</v>
      </c>
      <c r="N15" s="248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83</v>
      </c>
      <c r="C16" s="192" t="s">
        <v>84</v>
      </c>
      <c r="D16" s="193" t="s">
        <v>85</v>
      </c>
      <c r="E16" s="210">
        <v>2753.0</v>
      </c>
      <c r="F16" s="212">
        <v>0.1</v>
      </c>
      <c r="G16" s="195">
        <f>F16*CONSOLIDADO!$G$11</f>
        <v>2</v>
      </c>
      <c r="H16" s="191"/>
      <c r="I16" s="196">
        <f t="shared" si="1"/>
        <v>275.3</v>
      </c>
      <c r="J16" s="207"/>
      <c r="K16" s="251"/>
      <c r="M16" s="252">
        <f>SUM(M13:M15)</f>
        <v>106340</v>
      </c>
      <c r="N16" s="253">
        <f>M16/3</f>
        <v>35446.66667</v>
      </c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13">
        <f>SUM(I14:I16)</f>
        <v>38522.3</v>
      </c>
      <c r="J17" s="171"/>
      <c r="K17" s="251"/>
      <c r="M17" s="171"/>
      <c r="N17" s="248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06"/>
      <c r="J18" s="207"/>
      <c r="K18" s="251"/>
      <c r="M18" s="171"/>
      <c r="N18" s="248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243" t="s">
        <v>70</v>
      </c>
      <c r="J19" s="207"/>
      <c r="K19" s="251"/>
      <c r="M19" s="171"/>
      <c r="N19" s="248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F20*CONSOLIDADO!$G$11</f>
        <v>0</v>
      </c>
      <c r="H20" s="214"/>
      <c r="I20" s="196">
        <v>0.0</v>
      </c>
      <c r="J20" s="207"/>
      <c r="K20" s="251"/>
      <c r="M20" s="171"/>
      <c r="N20" s="248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F21*CONSOLIDADO!$G$11</f>
        <v>0</v>
      </c>
      <c r="H21" s="192"/>
      <c r="I21" s="196">
        <v>0.0</v>
      </c>
      <c r="J21" s="207"/>
      <c r="K21" s="251"/>
      <c r="M21" s="171"/>
      <c r="N21" s="248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13">
        <f>SUM(I20)</f>
        <v>0</v>
      </c>
      <c r="J22" s="171"/>
      <c r="K22" s="254"/>
      <c r="L22" s="171"/>
      <c r="M22" s="171"/>
      <c r="N22" s="248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06"/>
      <c r="J23" s="207"/>
      <c r="K23" s="254"/>
      <c r="L23" s="171"/>
      <c r="M23" s="171"/>
      <c r="N23" s="248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243" t="s">
        <v>70</v>
      </c>
      <c r="J24" s="207"/>
      <c r="K24" s="254"/>
      <c r="L24" s="171"/>
      <c r="M24" s="171"/>
      <c r="N24" s="248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H25*CONSOLIDADO!$G$11</f>
        <v>2.516</v>
      </c>
      <c r="H25" s="211">
        <v>0.1258</v>
      </c>
      <c r="I25" s="196">
        <f>ROUND(F25*E25*H25,0)</f>
        <v>24405</v>
      </c>
      <c r="J25" s="207"/>
      <c r="K25" s="254"/>
      <c r="L25" s="171"/>
      <c r="M25" s="171"/>
      <c r="N25" s="248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209"/>
      <c r="C26" s="191"/>
      <c r="D26" s="193"/>
      <c r="E26" s="217"/>
      <c r="F26" s="211"/>
      <c r="G26" s="195"/>
      <c r="H26" s="211"/>
      <c r="I26" s="196">
        <v>0.0</v>
      </c>
      <c r="J26" s="207"/>
      <c r="K26" s="254"/>
      <c r="L26" s="171"/>
      <c r="M26" s="171"/>
      <c r="N26" s="248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>
        <v>5.0</v>
      </c>
      <c r="I27" s="213">
        <f>SUM(I25:I26)</f>
        <v>24405</v>
      </c>
      <c r="J27" s="171"/>
      <c r="K27" s="254"/>
      <c r="L27" s="171"/>
      <c r="M27" s="171"/>
      <c r="N27" s="248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22"/>
      <c r="J28" s="171"/>
      <c r="K28" s="255"/>
      <c r="L28" s="216"/>
      <c r="M28" s="171"/>
      <c r="N28" s="248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24">
        <f>I27+I22+I17+I11</f>
        <v>64147.3</v>
      </c>
      <c r="J29" s="207"/>
      <c r="K29" s="254"/>
      <c r="L29" s="218"/>
      <c r="M29" s="171"/>
      <c r="N29" s="248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8"/>
      <c r="J30" s="226"/>
      <c r="K30" s="254"/>
      <c r="L30" s="218"/>
      <c r="M30" s="171"/>
      <c r="N30" s="248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254"/>
      <c r="L31" s="171"/>
      <c r="M31" s="171"/>
      <c r="N31" s="248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254"/>
      <c r="L32" s="171"/>
      <c r="M32" s="171"/>
      <c r="N32" s="248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256"/>
      <c r="L33" s="257"/>
      <c r="M33" s="257"/>
      <c r="N33" s="258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2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2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2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2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2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2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2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2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2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2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2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2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2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2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2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2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2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2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2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2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2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2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2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2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2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2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2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2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2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2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2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2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2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2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2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2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2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2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2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2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2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2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2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2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2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2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2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2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2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2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2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2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2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2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2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2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2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2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2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2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2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2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2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2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2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2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2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2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2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2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2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2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2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2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2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2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2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2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2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2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2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2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2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2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2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2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2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2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2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2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2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2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2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2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2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2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2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2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2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2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2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2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2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2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2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2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2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2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2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2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2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2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2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2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2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2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2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2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2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2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2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2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2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2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2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2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2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2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2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2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2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2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2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2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2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2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2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2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2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2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2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2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2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2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2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2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2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2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2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2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2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2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2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2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2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2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2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2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2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2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2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2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2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2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2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2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2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2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2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2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2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2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2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2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2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2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2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2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2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2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2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2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2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2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2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2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2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2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2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2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2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2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2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2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2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2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2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2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I232" s="170"/>
    </row>
    <row r="233" ht="15.75" customHeight="1">
      <c r="I233" s="170"/>
    </row>
    <row r="234" ht="15.75" customHeight="1">
      <c r="I234" s="170"/>
    </row>
    <row r="235" ht="15.75" customHeight="1">
      <c r="I235" s="170"/>
    </row>
    <row r="236" ht="15.75" customHeight="1">
      <c r="I236" s="170"/>
    </row>
    <row r="237" ht="15.75" customHeight="1">
      <c r="I237" s="170"/>
    </row>
    <row r="238" ht="15.75" customHeight="1">
      <c r="I238" s="170"/>
    </row>
    <row r="239" ht="15.75" customHeight="1">
      <c r="I239" s="170"/>
    </row>
    <row r="240" ht="15.75" customHeight="1">
      <c r="I240" s="170"/>
    </row>
    <row r="241" ht="15.75" customHeight="1">
      <c r="I241" s="170"/>
    </row>
    <row r="242" ht="15.75" customHeight="1">
      <c r="I242" s="170"/>
    </row>
    <row r="243" ht="15.75" customHeight="1">
      <c r="I243" s="170"/>
    </row>
    <row r="244" ht="15.75" customHeight="1">
      <c r="I244" s="170"/>
    </row>
    <row r="245" ht="15.75" customHeight="1">
      <c r="I245" s="170"/>
    </row>
    <row r="246" ht="15.75" customHeight="1">
      <c r="I246" s="170"/>
    </row>
    <row r="247" ht="15.75" customHeight="1">
      <c r="I247" s="170"/>
    </row>
    <row r="248" ht="15.75" customHeight="1">
      <c r="I248" s="170"/>
    </row>
    <row r="249" ht="15.75" customHeight="1">
      <c r="I249" s="170"/>
    </row>
    <row r="250" ht="15.75" customHeight="1">
      <c r="I250" s="170"/>
    </row>
    <row r="251" ht="15.75" customHeight="1">
      <c r="I251" s="170"/>
    </row>
    <row r="252" ht="15.75" customHeight="1">
      <c r="I252" s="170"/>
    </row>
    <row r="253" ht="15.75" customHeight="1">
      <c r="I253" s="170"/>
    </row>
    <row r="254" ht="15.75" customHeight="1">
      <c r="I254" s="170"/>
    </row>
    <row r="255" ht="15.75" customHeight="1">
      <c r="I255" s="170"/>
    </row>
    <row r="256" ht="15.75" customHeight="1">
      <c r="I256" s="170"/>
    </row>
    <row r="257" ht="15.75" customHeight="1">
      <c r="I257" s="170"/>
    </row>
    <row r="258" ht="15.75" customHeight="1">
      <c r="I258" s="170"/>
    </row>
    <row r="259" ht="15.75" customHeight="1">
      <c r="I259" s="170"/>
    </row>
    <row r="260" ht="15.75" customHeight="1">
      <c r="I260" s="170"/>
    </row>
    <row r="261" ht="15.75" customHeight="1">
      <c r="I261" s="170"/>
    </row>
    <row r="262" ht="15.75" customHeight="1">
      <c r="I262" s="170"/>
    </row>
    <row r="263" ht="15.75" customHeight="1">
      <c r="I263" s="170"/>
    </row>
    <row r="264" ht="15.75" customHeight="1">
      <c r="I264" s="170"/>
    </row>
    <row r="265" ht="15.75" customHeight="1">
      <c r="I265" s="170"/>
    </row>
    <row r="266" ht="15.75" customHeight="1">
      <c r="I266" s="170"/>
    </row>
    <row r="267" ht="15.75" customHeight="1">
      <c r="I267" s="170"/>
    </row>
    <row r="268" ht="15.75" customHeight="1">
      <c r="I268" s="170"/>
    </row>
    <row r="269" ht="15.75" customHeight="1">
      <c r="I269" s="170"/>
    </row>
    <row r="270" ht="15.75" customHeight="1">
      <c r="I270" s="170"/>
    </row>
    <row r="271" ht="15.75" customHeight="1">
      <c r="I271" s="170"/>
    </row>
    <row r="272" ht="15.75" customHeight="1">
      <c r="I272" s="170"/>
    </row>
    <row r="273" ht="15.75" customHeight="1">
      <c r="I273" s="170"/>
    </row>
    <row r="274" ht="15.75" customHeight="1">
      <c r="I274" s="170"/>
    </row>
    <row r="275" ht="15.75" customHeight="1">
      <c r="I275" s="170"/>
    </row>
    <row r="276" ht="15.75" customHeight="1">
      <c r="I276" s="170"/>
    </row>
    <row r="277" ht="15.75" customHeight="1">
      <c r="I277" s="170"/>
    </row>
    <row r="278" ht="15.75" customHeight="1">
      <c r="I278" s="170"/>
    </row>
    <row r="279" ht="15.75" customHeight="1">
      <c r="I279" s="170"/>
    </row>
    <row r="280" ht="15.75" customHeight="1">
      <c r="I280" s="170"/>
    </row>
    <row r="281" ht="15.75" customHeight="1">
      <c r="I281" s="170"/>
    </row>
    <row r="282" ht="15.75" customHeight="1">
      <c r="I282" s="170"/>
    </row>
    <row r="283" ht="15.75" customHeight="1">
      <c r="I283" s="170"/>
    </row>
    <row r="284" ht="15.75" customHeight="1">
      <c r="I284" s="170"/>
    </row>
    <row r="285" ht="15.75" customHeight="1">
      <c r="I285" s="170"/>
    </row>
    <row r="286" ht="15.75" customHeight="1">
      <c r="I286" s="170"/>
    </row>
    <row r="287" ht="15.75" customHeight="1">
      <c r="I287" s="170"/>
    </row>
    <row r="288" ht="15.75" customHeight="1">
      <c r="I288" s="170"/>
    </row>
    <row r="289" ht="15.75" customHeight="1">
      <c r="I289" s="170"/>
    </row>
    <row r="290" ht="15.75" customHeight="1">
      <c r="I290" s="170"/>
    </row>
    <row r="291" ht="15.75" customHeight="1">
      <c r="I291" s="170"/>
    </row>
    <row r="292" ht="15.75" customHeight="1">
      <c r="I292" s="170"/>
    </row>
    <row r="293" ht="15.75" customHeight="1">
      <c r="I293" s="170"/>
    </row>
    <row r="294" ht="15.75" customHeight="1">
      <c r="I294" s="170"/>
    </row>
    <row r="295" ht="15.75" customHeight="1">
      <c r="I295" s="170"/>
    </row>
    <row r="296" ht="15.75" customHeight="1">
      <c r="I296" s="170"/>
    </row>
    <row r="297" ht="15.75" customHeight="1">
      <c r="I297" s="170"/>
    </row>
    <row r="298" ht="15.75" customHeight="1">
      <c r="I298" s="170"/>
    </row>
    <row r="299" ht="15.75" customHeight="1">
      <c r="I299" s="170"/>
    </row>
    <row r="300" ht="15.75" customHeight="1">
      <c r="I300" s="170"/>
    </row>
    <row r="301" ht="15.75" customHeight="1">
      <c r="I301" s="170"/>
    </row>
    <row r="302" ht="15.75" customHeight="1">
      <c r="I302" s="170"/>
    </row>
    <row r="303" ht="15.75" customHeight="1">
      <c r="I303" s="170"/>
    </row>
    <row r="304" ht="15.75" customHeight="1">
      <c r="I304" s="170"/>
    </row>
    <row r="305" ht="15.75" customHeight="1">
      <c r="I305" s="170"/>
    </row>
    <row r="306" ht="15.75" customHeight="1">
      <c r="I306" s="170"/>
    </row>
    <row r="307" ht="15.75" customHeight="1">
      <c r="I307" s="170"/>
    </row>
    <row r="308" ht="15.75" customHeight="1">
      <c r="I308" s="170"/>
    </row>
    <row r="309" ht="15.75" customHeight="1">
      <c r="I309" s="170"/>
    </row>
    <row r="310" ht="15.75" customHeight="1">
      <c r="I310" s="170"/>
    </row>
    <row r="311" ht="15.75" customHeight="1">
      <c r="I311" s="170"/>
    </row>
    <row r="312" ht="15.75" customHeight="1">
      <c r="I312" s="170"/>
    </row>
    <row r="313" ht="15.75" customHeight="1">
      <c r="I313" s="170"/>
    </row>
    <row r="314" ht="15.75" customHeight="1">
      <c r="I314" s="170"/>
    </row>
    <row r="315" ht="15.75" customHeight="1">
      <c r="I315" s="170"/>
    </row>
    <row r="316" ht="15.75" customHeight="1">
      <c r="I316" s="170"/>
    </row>
    <row r="317" ht="15.75" customHeight="1">
      <c r="I317" s="170"/>
    </row>
    <row r="318" ht="15.75" customHeight="1">
      <c r="I318" s="170"/>
    </row>
    <row r="319" ht="15.75" customHeight="1">
      <c r="I319" s="170"/>
    </row>
    <row r="320" ht="15.75" customHeight="1">
      <c r="I320" s="170"/>
    </row>
    <row r="321" ht="15.75" customHeight="1">
      <c r="I321" s="170"/>
    </row>
    <row r="322" ht="15.75" customHeight="1">
      <c r="I322" s="170"/>
    </row>
    <row r="323" ht="15.75" customHeight="1">
      <c r="I323" s="170"/>
    </row>
    <row r="324" ht="15.75" customHeight="1">
      <c r="I324" s="170"/>
    </row>
    <row r="325" ht="15.75" customHeight="1">
      <c r="I325" s="170"/>
    </row>
    <row r="326" ht="15.75" customHeight="1">
      <c r="I326" s="170"/>
    </row>
    <row r="327" ht="15.75" customHeight="1">
      <c r="I327" s="170"/>
    </row>
    <row r="328" ht="15.75" customHeight="1">
      <c r="I328" s="170"/>
    </row>
    <row r="329" ht="15.75" customHeight="1">
      <c r="I329" s="170"/>
    </row>
    <row r="330" ht="15.75" customHeight="1">
      <c r="I330" s="170"/>
    </row>
    <row r="331" ht="15.75" customHeight="1">
      <c r="I331" s="170"/>
    </row>
    <row r="332" ht="15.75" customHeight="1">
      <c r="I332" s="170"/>
    </row>
    <row r="333" ht="15.75" customHeight="1">
      <c r="I333" s="170"/>
    </row>
    <row r="334" ht="15.75" customHeight="1">
      <c r="I334" s="170"/>
    </row>
    <row r="335" ht="15.75" customHeight="1">
      <c r="I335" s="170"/>
    </row>
    <row r="336" ht="15.75" customHeight="1">
      <c r="I336" s="170"/>
    </row>
    <row r="337" ht="15.75" customHeight="1">
      <c r="I337" s="170"/>
    </row>
    <row r="338" ht="15.75" customHeight="1">
      <c r="I338" s="170"/>
    </row>
    <row r="339" ht="15.75" customHeight="1">
      <c r="I339" s="170"/>
    </row>
    <row r="340" ht="15.75" customHeight="1">
      <c r="I340" s="170"/>
    </row>
    <row r="341" ht="15.75" customHeight="1">
      <c r="I341" s="170"/>
    </row>
    <row r="342" ht="15.75" customHeight="1">
      <c r="I342" s="170"/>
    </row>
    <row r="343" ht="15.75" customHeight="1">
      <c r="I343" s="170"/>
    </row>
    <row r="344" ht="15.75" customHeight="1">
      <c r="I344" s="170"/>
    </row>
    <row r="345" ht="15.75" customHeight="1">
      <c r="I345" s="170"/>
    </row>
    <row r="346" ht="15.75" customHeight="1">
      <c r="I346" s="170"/>
    </row>
    <row r="347" ht="15.75" customHeight="1">
      <c r="I347" s="170"/>
    </row>
    <row r="348" ht="15.75" customHeight="1">
      <c r="I348" s="170"/>
    </row>
    <row r="349" ht="15.75" customHeight="1">
      <c r="I349" s="170"/>
    </row>
    <row r="350" ht="15.75" customHeight="1">
      <c r="I350" s="170"/>
    </row>
    <row r="351" ht="15.75" customHeight="1">
      <c r="I351" s="170"/>
    </row>
    <row r="352" ht="15.75" customHeight="1">
      <c r="I352" s="170"/>
    </row>
    <row r="353" ht="15.75" customHeight="1">
      <c r="I353" s="170"/>
    </row>
    <row r="354" ht="15.75" customHeight="1">
      <c r="I354" s="170"/>
    </row>
    <row r="355" ht="15.75" customHeight="1">
      <c r="I355" s="170"/>
    </row>
    <row r="356" ht="15.75" customHeight="1">
      <c r="I356" s="170"/>
    </row>
    <row r="357" ht="15.75" customHeight="1">
      <c r="I357" s="170"/>
    </row>
    <row r="358" ht="15.75" customHeight="1">
      <c r="I358" s="170"/>
    </row>
    <row r="359" ht="15.75" customHeight="1">
      <c r="I359" s="170"/>
    </row>
    <row r="360" ht="15.75" customHeight="1">
      <c r="I360" s="170"/>
    </row>
    <row r="361" ht="15.75" customHeight="1">
      <c r="I361" s="170"/>
    </row>
    <row r="362" ht="15.75" customHeight="1">
      <c r="I362" s="170"/>
    </row>
    <row r="363" ht="15.75" customHeight="1">
      <c r="I363" s="170"/>
    </row>
    <row r="364" ht="15.75" customHeight="1">
      <c r="I364" s="170"/>
    </row>
    <row r="365" ht="15.75" customHeight="1">
      <c r="I365" s="170"/>
    </row>
    <row r="366" ht="15.75" customHeight="1">
      <c r="I366" s="170"/>
    </row>
    <row r="367" ht="15.75" customHeight="1">
      <c r="I367" s="170"/>
    </row>
    <row r="368" ht="15.75" customHeight="1">
      <c r="I368" s="170"/>
    </row>
    <row r="369" ht="15.75" customHeight="1">
      <c r="I369" s="170"/>
    </row>
    <row r="370" ht="15.75" customHeight="1">
      <c r="I370" s="170"/>
    </row>
    <row r="371" ht="15.75" customHeight="1">
      <c r="I371" s="170"/>
    </row>
    <row r="372" ht="15.75" customHeight="1">
      <c r="I372" s="170"/>
    </row>
    <row r="373" ht="15.75" customHeight="1">
      <c r="I373" s="170"/>
    </row>
    <row r="374" ht="15.75" customHeight="1">
      <c r="I374" s="170"/>
    </row>
    <row r="375" ht="15.75" customHeight="1">
      <c r="I375" s="170"/>
    </row>
    <row r="376" ht="15.75" customHeight="1">
      <c r="I376" s="170"/>
    </row>
    <row r="377" ht="15.75" customHeight="1">
      <c r="I377" s="170"/>
    </row>
    <row r="378" ht="15.75" customHeight="1">
      <c r="I378" s="170"/>
    </row>
    <row r="379" ht="15.75" customHeight="1">
      <c r="I379" s="170"/>
    </row>
    <row r="380" ht="15.75" customHeight="1">
      <c r="I380" s="170"/>
    </row>
    <row r="381" ht="15.75" customHeight="1">
      <c r="I381" s="170"/>
    </row>
    <row r="382" ht="15.75" customHeight="1">
      <c r="I382" s="170"/>
    </row>
    <row r="383" ht="15.75" customHeight="1">
      <c r="I383" s="170"/>
    </row>
    <row r="384" ht="15.75" customHeight="1">
      <c r="I384" s="170"/>
    </row>
    <row r="385" ht="15.75" customHeight="1">
      <c r="I385" s="170"/>
    </row>
    <row r="386" ht="15.75" customHeight="1">
      <c r="I386" s="170"/>
    </row>
    <row r="387" ht="15.75" customHeight="1">
      <c r="I387" s="170"/>
    </row>
    <row r="388" ht="15.75" customHeight="1">
      <c r="I388" s="170"/>
    </row>
    <row r="389" ht="15.75" customHeight="1">
      <c r="I389" s="170"/>
    </row>
    <row r="390" ht="15.75" customHeight="1">
      <c r="I390" s="170"/>
    </row>
    <row r="391" ht="15.75" customHeight="1">
      <c r="I391" s="170"/>
    </row>
    <row r="392" ht="15.75" customHeight="1">
      <c r="I392" s="170"/>
    </row>
    <row r="393" ht="15.75" customHeight="1">
      <c r="I393" s="170"/>
    </row>
    <row r="394" ht="15.75" customHeight="1">
      <c r="I394" s="170"/>
    </row>
    <row r="395" ht="15.75" customHeight="1">
      <c r="I395" s="170"/>
    </row>
    <row r="396" ht="15.75" customHeight="1">
      <c r="I396" s="170"/>
    </row>
    <row r="397" ht="15.75" customHeight="1">
      <c r="I397" s="170"/>
    </row>
    <row r="398" ht="15.75" customHeight="1">
      <c r="I398" s="170"/>
    </row>
    <row r="399" ht="15.75" customHeight="1">
      <c r="I399" s="170"/>
    </row>
    <row r="400" ht="15.75" customHeight="1">
      <c r="I400" s="170"/>
    </row>
    <row r="401" ht="15.75" customHeight="1">
      <c r="I401" s="170"/>
    </row>
    <row r="402" ht="15.75" customHeight="1">
      <c r="I402" s="170"/>
    </row>
    <row r="403" ht="15.75" customHeight="1">
      <c r="I403" s="170"/>
    </row>
    <row r="404" ht="15.75" customHeight="1">
      <c r="I404" s="170"/>
    </row>
    <row r="405" ht="15.75" customHeight="1">
      <c r="I405" s="170"/>
    </row>
    <row r="406" ht="15.75" customHeight="1">
      <c r="I406" s="170"/>
    </row>
    <row r="407" ht="15.75" customHeight="1">
      <c r="I407" s="170"/>
    </row>
    <row r="408" ht="15.75" customHeight="1">
      <c r="I408" s="170"/>
    </row>
    <row r="409" ht="15.75" customHeight="1">
      <c r="I409" s="170"/>
    </row>
    <row r="410" ht="15.75" customHeight="1">
      <c r="I410" s="170"/>
    </row>
    <row r="411" ht="15.75" customHeight="1">
      <c r="I411" s="170"/>
    </row>
    <row r="412" ht="15.75" customHeight="1">
      <c r="I412" s="170"/>
    </row>
    <row r="413" ht="15.75" customHeight="1">
      <c r="I413" s="170"/>
    </row>
    <row r="414" ht="15.75" customHeight="1">
      <c r="I414" s="170"/>
    </row>
    <row r="415" ht="15.75" customHeight="1">
      <c r="I415" s="170"/>
    </row>
    <row r="416" ht="15.75" customHeight="1">
      <c r="I416" s="170"/>
    </row>
    <row r="417" ht="15.75" customHeight="1">
      <c r="I417" s="170"/>
    </row>
    <row r="418" ht="15.75" customHeight="1">
      <c r="I418" s="170"/>
    </row>
    <row r="419" ht="15.75" customHeight="1">
      <c r="I419" s="170"/>
    </row>
    <row r="420" ht="15.75" customHeight="1">
      <c r="I420" s="170"/>
    </row>
    <row r="421" ht="15.75" customHeight="1">
      <c r="I421" s="170"/>
    </row>
    <row r="422" ht="15.75" customHeight="1">
      <c r="I422" s="170"/>
    </row>
    <row r="423" ht="15.75" customHeight="1">
      <c r="I423" s="170"/>
    </row>
    <row r="424" ht="15.75" customHeight="1">
      <c r="I424" s="170"/>
    </row>
    <row r="425" ht="15.75" customHeight="1">
      <c r="I425" s="170"/>
    </row>
    <row r="426" ht="15.75" customHeight="1">
      <c r="I426" s="170"/>
    </row>
    <row r="427" ht="15.75" customHeight="1">
      <c r="I427" s="170"/>
    </row>
    <row r="428" ht="15.75" customHeight="1">
      <c r="I428" s="170"/>
    </row>
    <row r="429" ht="15.75" customHeight="1">
      <c r="I429" s="170"/>
    </row>
    <row r="430" ht="15.75" customHeight="1">
      <c r="I430" s="170"/>
    </row>
    <row r="431" ht="15.75" customHeight="1">
      <c r="I431" s="170"/>
    </row>
    <row r="432" ht="15.75" customHeight="1">
      <c r="I432" s="170"/>
    </row>
    <row r="433" ht="15.75" customHeight="1">
      <c r="I433" s="170"/>
    </row>
    <row r="434" ht="15.75" customHeight="1">
      <c r="I434" s="170"/>
    </row>
    <row r="435" ht="15.75" customHeight="1">
      <c r="I435" s="170"/>
    </row>
    <row r="436" ht="15.75" customHeight="1">
      <c r="I436" s="170"/>
    </row>
    <row r="437" ht="15.75" customHeight="1">
      <c r="I437" s="170"/>
    </row>
    <row r="438" ht="15.75" customHeight="1">
      <c r="I438" s="170"/>
    </row>
    <row r="439" ht="15.75" customHeight="1">
      <c r="I439" s="170"/>
    </row>
    <row r="440" ht="15.75" customHeight="1">
      <c r="I440" s="170"/>
    </row>
    <row r="441" ht="15.75" customHeight="1">
      <c r="I441" s="170"/>
    </row>
    <row r="442" ht="15.75" customHeight="1">
      <c r="I442" s="170"/>
    </row>
    <row r="443" ht="15.75" customHeight="1">
      <c r="I443" s="170"/>
    </row>
    <row r="444" ht="15.75" customHeight="1">
      <c r="I444" s="170"/>
    </row>
    <row r="445" ht="15.75" customHeight="1">
      <c r="I445" s="170"/>
    </row>
    <row r="446" ht="15.75" customHeight="1">
      <c r="I446" s="170"/>
    </row>
    <row r="447" ht="15.75" customHeight="1">
      <c r="I447" s="170"/>
    </row>
    <row r="448" ht="15.75" customHeight="1">
      <c r="I448" s="170"/>
    </row>
    <row r="449" ht="15.75" customHeight="1">
      <c r="I449" s="170"/>
    </row>
    <row r="450" ht="15.75" customHeight="1">
      <c r="I450" s="170"/>
    </row>
    <row r="451" ht="15.75" customHeight="1">
      <c r="I451" s="170"/>
    </row>
    <row r="452" ht="15.75" customHeight="1">
      <c r="I452" s="170"/>
    </row>
    <row r="453" ht="15.75" customHeight="1">
      <c r="I453" s="170"/>
    </row>
    <row r="454" ht="15.75" customHeight="1">
      <c r="I454" s="170"/>
    </row>
    <row r="455" ht="15.75" customHeight="1">
      <c r="I455" s="170"/>
    </row>
    <row r="456" ht="15.75" customHeight="1">
      <c r="I456" s="170"/>
    </row>
    <row r="457" ht="15.75" customHeight="1">
      <c r="I457" s="170"/>
    </row>
    <row r="458" ht="15.75" customHeight="1">
      <c r="I458" s="170"/>
    </row>
    <row r="459" ht="15.75" customHeight="1">
      <c r="I459" s="170"/>
    </row>
    <row r="460" ht="15.75" customHeight="1">
      <c r="I460" s="170"/>
    </row>
    <row r="461" ht="15.75" customHeight="1">
      <c r="I461" s="170"/>
    </row>
    <row r="462" ht="15.75" customHeight="1">
      <c r="I462" s="170"/>
    </row>
    <row r="463" ht="15.75" customHeight="1">
      <c r="I463" s="170"/>
    </row>
    <row r="464" ht="15.75" customHeight="1">
      <c r="I464" s="170"/>
    </row>
    <row r="465" ht="15.75" customHeight="1">
      <c r="I465" s="170"/>
    </row>
    <row r="466" ht="15.75" customHeight="1">
      <c r="I466" s="170"/>
    </row>
    <row r="467" ht="15.75" customHeight="1">
      <c r="I467" s="170"/>
    </row>
    <row r="468" ht="15.75" customHeight="1">
      <c r="I468" s="170"/>
    </row>
    <row r="469" ht="15.75" customHeight="1">
      <c r="I469" s="170"/>
    </row>
    <row r="470" ht="15.75" customHeight="1">
      <c r="I470" s="170"/>
    </row>
    <row r="471" ht="15.75" customHeight="1">
      <c r="I471" s="170"/>
    </row>
    <row r="472" ht="15.75" customHeight="1">
      <c r="I472" s="170"/>
    </row>
    <row r="473" ht="15.75" customHeight="1">
      <c r="I473" s="170"/>
    </row>
    <row r="474" ht="15.75" customHeight="1">
      <c r="I474" s="170"/>
    </row>
    <row r="475" ht="15.75" customHeight="1">
      <c r="I475" s="170"/>
    </row>
    <row r="476" ht="15.75" customHeight="1">
      <c r="I476" s="170"/>
    </row>
    <row r="477" ht="15.75" customHeight="1">
      <c r="I477" s="170"/>
    </row>
    <row r="478" ht="15.75" customHeight="1">
      <c r="I478" s="170"/>
    </row>
    <row r="479" ht="15.75" customHeight="1">
      <c r="I479" s="170"/>
    </row>
    <row r="480" ht="15.75" customHeight="1">
      <c r="I480" s="170"/>
    </row>
    <row r="481" ht="15.75" customHeight="1">
      <c r="I481" s="170"/>
    </row>
    <row r="482" ht="15.75" customHeight="1">
      <c r="I482" s="170"/>
    </row>
    <row r="483" ht="15.75" customHeight="1">
      <c r="I483" s="170"/>
    </row>
    <row r="484" ht="15.75" customHeight="1">
      <c r="I484" s="170"/>
    </row>
    <row r="485" ht="15.75" customHeight="1">
      <c r="I485" s="170"/>
    </row>
    <row r="486" ht="15.75" customHeight="1">
      <c r="I486" s="170"/>
    </row>
    <row r="487" ht="15.75" customHeight="1">
      <c r="I487" s="170"/>
    </row>
    <row r="488" ht="15.75" customHeight="1">
      <c r="I488" s="170"/>
    </row>
    <row r="489" ht="15.75" customHeight="1">
      <c r="I489" s="170"/>
    </row>
    <row r="490" ht="15.75" customHeight="1">
      <c r="I490" s="170"/>
    </row>
    <row r="491" ht="15.75" customHeight="1">
      <c r="I491" s="170"/>
    </row>
    <row r="492" ht="15.75" customHeight="1">
      <c r="I492" s="170"/>
    </row>
    <row r="493" ht="15.75" customHeight="1">
      <c r="I493" s="170"/>
    </row>
    <row r="494" ht="15.75" customHeight="1">
      <c r="I494" s="170"/>
    </row>
    <row r="495" ht="15.75" customHeight="1">
      <c r="I495" s="170"/>
    </row>
    <row r="496" ht="15.75" customHeight="1">
      <c r="I496" s="170"/>
    </row>
    <row r="497" ht="15.75" customHeight="1">
      <c r="I497" s="170"/>
    </row>
    <row r="498" ht="15.75" customHeight="1">
      <c r="I498" s="170"/>
    </row>
    <row r="499" ht="15.75" customHeight="1">
      <c r="I499" s="170"/>
    </row>
    <row r="500" ht="15.75" customHeight="1">
      <c r="I500" s="170"/>
    </row>
    <row r="501" ht="15.75" customHeight="1">
      <c r="I501" s="170"/>
    </row>
    <row r="502" ht="15.75" customHeight="1">
      <c r="I502" s="170"/>
    </row>
    <row r="503" ht="15.75" customHeight="1">
      <c r="I503" s="170"/>
    </row>
    <row r="504" ht="15.75" customHeight="1">
      <c r="I504" s="170"/>
    </row>
    <row r="505" ht="15.75" customHeight="1">
      <c r="I505" s="170"/>
    </row>
    <row r="506" ht="15.75" customHeight="1">
      <c r="I506" s="170"/>
    </row>
    <row r="507" ht="15.75" customHeight="1">
      <c r="I507" s="170"/>
    </row>
    <row r="508" ht="15.75" customHeight="1">
      <c r="I508" s="170"/>
    </row>
    <row r="509" ht="15.75" customHeight="1">
      <c r="I509" s="170"/>
    </row>
    <row r="510" ht="15.75" customHeight="1">
      <c r="I510" s="170"/>
    </row>
    <row r="511" ht="15.75" customHeight="1">
      <c r="I511" s="170"/>
    </row>
    <row r="512" ht="15.75" customHeight="1">
      <c r="I512" s="170"/>
    </row>
    <row r="513" ht="15.75" customHeight="1">
      <c r="I513" s="170"/>
    </row>
    <row r="514" ht="15.75" customHeight="1">
      <c r="I514" s="170"/>
    </row>
    <row r="515" ht="15.75" customHeight="1">
      <c r="I515" s="170"/>
    </row>
    <row r="516" ht="15.75" customHeight="1">
      <c r="I516" s="170"/>
    </row>
    <row r="517" ht="15.75" customHeight="1">
      <c r="I517" s="170"/>
    </row>
    <row r="518" ht="15.75" customHeight="1">
      <c r="I518" s="170"/>
    </row>
    <row r="519" ht="15.75" customHeight="1">
      <c r="I519" s="170"/>
    </row>
    <row r="520" ht="15.75" customHeight="1">
      <c r="I520" s="170"/>
    </row>
    <row r="521" ht="15.75" customHeight="1">
      <c r="I521" s="170"/>
    </row>
    <row r="522" ht="15.75" customHeight="1">
      <c r="I522" s="170"/>
    </row>
    <row r="523" ht="15.75" customHeight="1">
      <c r="I523" s="170"/>
    </row>
    <row r="524" ht="15.75" customHeight="1">
      <c r="I524" s="170"/>
    </row>
    <row r="525" ht="15.75" customHeight="1">
      <c r="I525" s="170"/>
    </row>
    <row r="526" ht="15.75" customHeight="1">
      <c r="I526" s="170"/>
    </row>
    <row r="527" ht="15.75" customHeight="1">
      <c r="I527" s="170"/>
    </row>
    <row r="528" ht="15.75" customHeight="1">
      <c r="I528" s="170"/>
    </row>
    <row r="529" ht="15.75" customHeight="1">
      <c r="I529" s="170"/>
    </row>
    <row r="530" ht="15.75" customHeight="1">
      <c r="I530" s="170"/>
    </row>
    <row r="531" ht="15.75" customHeight="1">
      <c r="I531" s="170"/>
    </row>
    <row r="532" ht="15.75" customHeight="1">
      <c r="I532" s="170"/>
    </row>
    <row r="533" ht="15.75" customHeight="1">
      <c r="I533" s="170"/>
    </row>
    <row r="534" ht="15.75" customHeight="1">
      <c r="I534" s="170"/>
    </row>
    <row r="535" ht="15.75" customHeight="1">
      <c r="I535" s="170"/>
    </row>
    <row r="536" ht="15.75" customHeight="1">
      <c r="I536" s="170"/>
    </row>
    <row r="537" ht="15.75" customHeight="1">
      <c r="I537" s="170"/>
    </row>
    <row r="538" ht="15.75" customHeight="1">
      <c r="I538" s="170"/>
    </row>
    <row r="539" ht="15.75" customHeight="1">
      <c r="I539" s="170"/>
    </row>
    <row r="540" ht="15.75" customHeight="1">
      <c r="I540" s="170"/>
    </row>
    <row r="541" ht="15.75" customHeight="1">
      <c r="I541" s="170"/>
    </row>
    <row r="542" ht="15.75" customHeight="1">
      <c r="I542" s="170"/>
    </row>
    <row r="543" ht="15.75" customHeight="1">
      <c r="I543" s="170"/>
    </row>
    <row r="544" ht="15.75" customHeight="1">
      <c r="I544" s="170"/>
    </row>
    <row r="545" ht="15.75" customHeight="1">
      <c r="I545" s="170"/>
    </row>
    <row r="546" ht="15.75" customHeight="1">
      <c r="I546" s="170"/>
    </row>
    <row r="547" ht="15.75" customHeight="1">
      <c r="I547" s="170"/>
    </row>
    <row r="548" ht="15.75" customHeight="1">
      <c r="I548" s="170"/>
    </row>
    <row r="549" ht="15.75" customHeight="1">
      <c r="I549" s="170"/>
    </row>
    <row r="550" ht="15.75" customHeight="1">
      <c r="I550" s="170"/>
    </row>
    <row r="551" ht="15.75" customHeight="1">
      <c r="I551" s="170"/>
    </row>
    <row r="552" ht="15.75" customHeight="1">
      <c r="I552" s="170"/>
    </row>
    <row r="553" ht="15.75" customHeight="1">
      <c r="I553" s="170"/>
    </row>
    <row r="554" ht="15.75" customHeight="1">
      <c r="I554" s="170"/>
    </row>
    <row r="555" ht="15.75" customHeight="1">
      <c r="I555" s="170"/>
    </row>
    <row r="556" ht="15.75" customHeight="1">
      <c r="I556" s="170"/>
    </row>
    <row r="557" ht="15.75" customHeight="1">
      <c r="I557" s="170"/>
    </row>
    <row r="558" ht="15.75" customHeight="1">
      <c r="I558" s="170"/>
    </row>
    <row r="559" ht="15.75" customHeight="1">
      <c r="I559" s="170"/>
    </row>
    <row r="560" ht="15.75" customHeight="1">
      <c r="I560" s="170"/>
    </row>
    <row r="561" ht="15.75" customHeight="1">
      <c r="I561" s="170"/>
    </row>
    <row r="562" ht="15.75" customHeight="1">
      <c r="I562" s="170"/>
    </row>
    <row r="563" ht="15.75" customHeight="1">
      <c r="I563" s="170"/>
    </row>
    <row r="564" ht="15.75" customHeight="1">
      <c r="I564" s="170"/>
    </row>
    <row r="565" ht="15.75" customHeight="1">
      <c r="I565" s="170"/>
    </row>
    <row r="566" ht="15.75" customHeight="1">
      <c r="I566" s="170"/>
    </row>
    <row r="567" ht="15.75" customHeight="1">
      <c r="I567" s="170"/>
    </row>
    <row r="568" ht="15.75" customHeight="1">
      <c r="I568" s="170"/>
    </row>
    <row r="569" ht="15.75" customHeight="1">
      <c r="I569" s="170"/>
    </row>
    <row r="570" ht="15.75" customHeight="1">
      <c r="I570" s="170"/>
    </row>
    <row r="571" ht="15.75" customHeight="1">
      <c r="I571" s="170"/>
    </row>
    <row r="572" ht="15.75" customHeight="1">
      <c r="I572" s="170"/>
    </row>
    <row r="573" ht="15.75" customHeight="1">
      <c r="I573" s="170"/>
    </row>
    <row r="574" ht="15.75" customHeight="1">
      <c r="I574" s="170"/>
    </row>
    <row r="575" ht="15.75" customHeight="1">
      <c r="I575" s="170"/>
    </row>
    <row r="576" ht="15.75" customHeight="1">
      <c r="I576" s="170"/>
    </row>
    <row r="577" ht="15.75" customHeight="1">
      <c r="I577" s="170"/>
    </row>
    <row r="578" ht="15.75" customHeight="1">
      <c r="I578" s="170"/>
    </row>
    <row r="579" ht="15.75" customHeight="1">
      <c r="I579" s="170"/>
    </row>
    <row r="580" ht="15.75" customHeight="1">
      <c r="I580" s="170"/>
    </row>
    <row r="581" ht="15.75" customHeight="1">
      <c r="I581" s="170"/>
    </row>
    <row r="582" ht="15.75" customHeight="1">
      <c r="I582" s="170"/>
    </row>
    <row r="583" ht="15.75" customHeight="1">
      <c r="I583" s="170"/>
    </row>
    <row r="584" ht="15.75" customHeight="1">
      <c r="I584" s="170"/>
    </row>
    <row r="585" ht="15.75" customHeight="1">
      <c r="I585" s="170"/>
    </row>
    <row r="586" ht="15.75" customHeight="1">
      <c r="I586" s="170"/>
    </row>
    <row r="587" ht="15.75" customHeight="1">
      <c r="I587" s="170"/>
    </row>
    <row r="588" ht="15.75" customHeight="1">
      <c r="I588" s="170"/>
    </row>
    <row r="589" ht="15.75" customHeight="1">
      <c r="I589" s="170"/>
    </row>
    <row r="590" ht="15.75" customHeight="1">
      <c r="I590" s="170"/>
    </row>
    <row r="591" ht="15.75" customHeight="1">
      <c r="I591" s="170"/>
    </row>
    <row r="592" ht="15.75" customHeight="1">
      <c r="I592" s="170"/>
    </row>
    <row r="593" ht="15.75" customHeight="1">
      <c r="I593" s="170"/>
    </row>
    <row r="594" ht="15.75" customHeight="1">
      <c r="I594" s="170"/>
    </row>
    <row r="595" ht="15.75" customHeight="1">
      <c r="I595" s="170"/>
    </row>
    <row r="596" ht="15.75" customHeight="1">
      <c r="I596" s="170"/>
    </row>
    <row r="597" ht="15.75" customHeight="1">
      <c r="I597" s="170"/>
    </row>
    <row r="598" ht="15.75" customHeight="1">
      <c r="I598" s="170"/>
    </row>
    <row r="599" ht="15.75" customHeight="1">
      <c r="I599" s="170"/>
    </row>
    <row r="600" ht="15.75" customHeight="1">
      <c r="I600" s="170"/>
    </row>
    <row r="601" ht="15.75" customHeight="1">
      <c r="I601" s="170"/>
    </row>
    <row r="602" ht="15.75" customHeight="1">
      <c r="I602" s="170"/>
    </row>
    <row r="603" ht="15.75" customHeight="1">
      <c r="I603" s="170"/>
    </row>
    <row r="604" ht="15.75" customHeight="1">
      <c r="I604" s="170"/>
    </row>
    <row r="605" ht="15.75" customHeight="1">
      <c r="I605" s="170"/>
    </row>
    <row r="606" ht="15.75" customHeight="1">
      <c r="I606" s="170"/>
    </row>
    <row r="607" ht="15.75" customHeight="1">
      <c r="I607" s="170"/>
    </row>
    <row r="608" ht="15.75" customHeight="1">
      <c r="I608" s="170"/>
    </row>
    <row r="609" ht="15.75" customHeight="1">
      <c r="I609" s="170"/>
    </row>
    <row r="610" ht="15.75" customHeight="1">
      <c r="I610" s="170"/>
    </row>
    <row r="611" ht="15.75" customHeight="1">
      <c r="I611" s="170"/>
    </row>
    <row r="612" ht="15.75" customHeight="1">
      <c r="I612" s="170"/>
    </row>
    <row r="613" ht="15.75" customHeight="1">
      <c r="I613" s="170"/>
    </row>
    <row r="614" ht="15.75" customHeight="1">
      <c r="I614" s="170"/>
    </row>
    <row r="615" ht="15.75" customHeight="1">
      <c r="I615" s="170"/>
    </row>
    <row r="616" ht="15.75" customHeight="1">
      <c r="I616" s="170"/>
    </row>
    <row r="617" ht="15.75" customHeight="1">
      <c r="I617" s="170"/>
    </row>
    <row r="618" ht="15.75" customHeight="1">
      <c r="I618" s="170"/>
    </row>
    <row r="619" ht="15.75" customHeight="1">
      <c r="I619" s="170"/>
    </row>
    <row r="620" ht="15.75" customHeight="1">
      <c r="I620" s="170"/>
    </row>
    <row r="621" ht="15.75" customHeight="1">
      <c r="I621" s="170"/>
    </row>
    <row r="622" ht="15.75" customHeight="1">
      <c r="I622" s="170"/>
    </row>
    <row r="623" ht="15.75" customHeight="1">
      <c r="I623" s="170"/>
    </row>
    <row r="624" ht="15.75" customHeight="1">
      <c r="I624" s="170"/>
    </row>
    <row r="625" ht="15.75" customHeight="1">
      <c r="I625" s="170"/>
    </row>
    <row r="626" ht="15.75" customHeight="1">
      <c r="I626" s="170"/>
    </row>
    <row r="627" ht="15.75" customHeight="1">
      <c r="I627" s="170"/>
    </row>
    <row r="628" ht="15.75" customHeight="1">
      <c r="I628" s="170"/>
    </row>
    <row r="629" ht="15.75" customHeight="1">
      <c r="I629" s="170"/>
    </row>
    <row r="630" ht="15.75" customHeight="1">
      <c r="I630" s="170"/>
    </row>
    <row r="631" ht="15.75" customHeight="1">
      <c r="I631" s="170"/>
    </row>
    <row r="632" ht="15.75" customHeight="1">
      <c r="I632" s="170"/>
    </row>
    <row r="633" ht="15.75" customHeight="1">
      <c r="I633" s="170"/>
    </row>
    <row r="634" ht="15.75" customHeight="1">
      <c r="I634" s="170"/>
    </row>
    <row r="635" ht="15.75" customHeight="1">
      <c r="I635" s="170"/>
    </row>
    <row r="636" ht="15.75" customHeight="1">
      <c r="I636" s="170"/>
    </row>
    <row r="637" ht="15.75" customHeight="1">
      <c r="I637" s="170"/>
    </row>
    <row r="638" ht="15.75" customHeight="1">
      <c r="I638" s="170"/>
    </row>
    <row r="639" ht="15.75" customHeight="1">
      <c r="I639" s="170"/>
    </row>
    <row r="640" ht="15.75" customHeight="1">
      <c r="I640" s="170"/>
    </row>
    <row r="641" ht="15.75" customHeight="1">
      <c r="I641" s="170"/>
    </row>
    <row r="642" ht="15.75" customHeight="1">
      <c r="I642" s="170"/>
    </row>
    <row r="643" ht="15.75" customHeight="1">
      <c r="I643" s="170"/>
    </row>
    <row r="644" ht="15.75" customHeight="1">
      <c r="I644" s="170"/>
    </row>
    <row r="645" ht="15.75" customHeight="1">
      <c r="I645" s="170"/>
    </row>
    <row r="646" ht="15.75" customHeight="1">
      <c r="I646" s="170"/>
    </row>
    <row r="647" ht="15.75" customHeight="1">
      <c r="I647" s="170"/>
    </row>
    <row r="648" ht="15.75" customHeight="1">
      <c r="I648" s="170"/>
    </row>
    <row r="649" ht="15.75" customHeight="1">
      <c r="I649" s="170"/>
    </row>
    <row r="650" ht="15.75" customHeight="1">
      <c r="I650" s="170"/>
    </row>
    <row r="651" ht="15.75" customHeight="1">
      <c r="I651" s="170"/>
    </row>
    <row r="652" ht="15.75" customHeight="1">
      <c r="I652" s="170"/>
    </row>
    <row r="653" ht="15.75" customHeight="1">
      <c r="I653" s="170"/>
    </row>
    <row r="654" ht="15.75" customHeight="1">
      <c r="I654" s="170"/>
    </row>
    <row r="655" ht="15.75" customHeight="1">
      <c r="I655" s="170"/>
    </row>
    <row r="656" ht="15.75" customHeight="1">
      <c r="I656" s="170"/>
    </row>
    <row r="657" ht="15.75" customHeight="1">
      <c r="I657" s="170"/>
    </row>
    <row r="658" ht="15.75" customHeight="1">
      <c r="I658" s="170"/>
    </row>
    <row r="659" ht="15.75" customHeight="1">
      <c r="I659" s="170"/>
    </row>
    <row r="660" ht="15.75" customHeight="1">
      <c r="I660" s="170"/>
    </row>
    <row r="661" ht="15.75" customHeight="1">
      <c r="I661" s="170"/>
    </row>
    <row r="662" ht="15.75" customHeight="1">
      <c r="I662" s="170"/>
    </row>
    <row r="663" ht="15.75" customHeight="1">
      <c r="I663" s="170"/>
    </row>
    <row r="664" ht="15.75" customHeight="1">
      <c r="I664" s="170"/>
    </row>
    <row r="665" ht="15.75" customHeight="1">
      <c r="I665" s="170"/>
    </row>
    <row r="666" ht="15.75" customHeight="1">
      <c r="I666" s="170"/>
    </row>
    <row r="667" ht="15.75" customHeight="1">
      <c r="I667" s="170"/>
    </row>
    <row r="668" ht="15.75" customHeight="1">
      <c r="I668" s="170"/>
    </row>
    <row r="669" ht="15.75" customHeight="1">
      <c r="I669" s="170"/>
    </row>
    <row r="670" ht="15.75" customHeight="1">
      <c r="I670" s="170"/>
    </row>
    <row r="671" ht="15.75" customHeight="1">
      <c r="I671" s="170"/>
    </row>
    <row r="672" ht="15.75" customHeight="1">
      <c r="I672" s="170"/>
    </row>
    <row r="673" ht="15.75" customHeight="1">
      <c r="I673" s="170"/>
    </row>
    <row r="674" ht="15.75" customHeight="1">
      <c r="I674" s="170"/>
    </row>
    <row r="675" ht="15.75" customHeight="1">
      <c r="I675" s="170"/>
    </row>
    <row r="676" ht="15.75" customHeight="1">
      <c r="I676" s="170"/>
    </row>
    <row r="677" ht="15.75" customHeight="1">
      <c r="I677" s="170"/>
    </row>
    <row r="678" ht="15.75" customHeight="1">
      <c r="I678" s="170"/>
    </row>
    <row r="679" ht="15.75" customHeight="1">
      <c r="I679" s="170"/>
    </row>
    <row r="680" ht="15.75" customHeight="1">
      <c r="I680" s="170"/>
    </row>
    <row r="681" ht="15.75" customHeight="1">
      <c r="I681" s="170"/>
    </row>
    <row r="682" ht="15.75" customHeight="1">
      <c r="I682" s="170"/>
    </row>
    <row r="683" ht="15.75" customHeight="1">
      <c r="I683" s="170"/>
    </row>
    <row r="684" ht="15.75" customHeight="1">
      <c r="I684" s="170"/>
    </row>
    <row r="685" ht="15.75" customHeight="1">
      <c r="I685" s="170"/>
    </row>
    <row r="686" ht="15.75" customHeight="1">
      <c r="I686" s="170"/>
    </row>
    <row r="687" ht="15.75" customHeight="1">
      <c r="I687" s="170"/>
    </row>
    <row r="688" ht="15.75" customHeight="1">
      <c r="I688" s="170"/>
    </row>
    <row r="689" ht="15.75" customHeight="1">
      <c r="I689" s="170"/>
    </row>
    <row r="690" ht="15.75" customHeight="1">
      <c r="I690" s="170"/>
    </row>
    <row r="691" ht="15.75" customHeight="1">
      <c r="I691" s="170"/>
    </row>
    <row r="692" ht="15.75" customHeight="1">
      <c r="I692" s="170"/>
    </row>
    <row r="693" ht="15.75" customHeight="1">
      <c r="I693" s="170"/>
    </row>
    <row r="694" ht="15.75" customHeight="1">
      <c r="I694" s="170"/>
    </row>
    <row r="695" ht="15.75" customHeight="1">
      <c r="I695" s="170"/>
    </row>
    <row r="696" ht="15.75" customHeight="1">
      <c r="I696" s="170"/>
    </row>
    <row r="697" ht="15.75" customHeight="1">
      <c r="I697" s="170"/>
    </row>
    <row r="698" ht="15.75" customHeight="1">
      <c r="I698" s="170"/>
    </row>
    <row r="699" ht="15.75" customHeight="1">
      <c r="I699" s="170"/>
    </row>
    <row r="700" ht="15.75" customHeight="1">
      <c r="I700" s="170"/>
    </row>
    <row r="701" ht="15.75" customHeight="1">
      <c r="I701" s="170"/>
    </row>
    <row r="702" ht="15.75" customHeight="1">
      <c r="I702" s="170"/>
    </row>
    <row r="703" ht="15.75" customHeight="1">
      <c r="I703" s="170"/>
    </row>
    <row r="704" ht="15.75" customHeight="1">
      <c r="I704" s="170"/>
    </row>
    <row r="705" ht="15.75" customHeight="1">
      <c r="I705" s="170"/>
    </row>
    <row r="706" ht="15.75" customHeight="1">
      <c r="I706" s="170"/>
    </row>
    <row r="707" ht="15.75" customHeight="1">
      <c r="I707" s="170"/>
    </row>
    <row r="708" ht="15.75" customHeight="1">
      <c r="I708" s="170"/>
    </row>
    <row r="709" ht="15.75" customHeight="1">
      <c r="I709" s="170"/>
    </row>
    <row r="710" ht="15.75" customHeight="1">
      <c r="I710" s="170"/>
    </row>
    <row r="711" ht="15.75" customHeight="1">
      <c r="I711" s="170"/>
    </row>
    <row r="712" ht="15.75" customHeight="1">
      <c r="I712" s="170"/>
    </row>
    <row r="713" ht="15.75" customHeight="1">
      <c r="I713" s="170"/>
    </row>
    <row r="714" ht="15.75" customHeight="1">
      <c r="I714" s="170"/>
    </row>
    <row r="715" ht="15.75" customHeight="1">
      <c r="I715" s="170"/>
    </row>
    <row r="716" ht="15.75" customHeight="1">
      <c r="I716" s="170"/>
    </row>
    <row r="717" ht="15.75" customHeight="1">
      <c r="I717" s="170"/>
    </row>
    <row r="718" ht="15.75" customHeight="1">
      <c r="I718" s="170"/>
    </row>
    <row r="719" ht="15.75" customHeight="1">
      <c r="I719" s="170"/>
    </row>
    <row r="720" ht="15.75" customHeight="1">
      <c r="I720" s="170"/>
    </row>
    <row r="721" ht="15.75" customHeight="1">
      <c r="I721" s="170"/>
    </row>
    <row r="722" ht="15.75" customHeight="1">
      <c r="I722" s="170"/>
    </row>
    <row r="723" ht="15.75" customHeight="1">
      <c r="I723" s="170"/>
    </row>
    <row r="724" ht="15.75" customHeight="1">
      <c r="I724" s="170"/>
    </row>
    <row r="725" ht="15.75" customHeight="1">
      <c r="I725" s="170"/>
    </row>
    <row r="726" ht="15.75" customHeight="1">
      <c r="I726" s="170"/>
    </row>
    <row r="727" ht="15.75" customHeight="1">
      <c r="I727" s="170"/>
    </row>
    <row r="728" ht="15.75" customHeight="1">
      <c r="I728" s="170"/>
    </row>
    <row r="729" ht="15.75" customHeight="1">
      <c r="I729" s="170"/>
    </row>
    <row r="730" ht="15.75" customHeight="1">
      <c r="I730" s="170"/>
    </row>
    <row r="731" ht="15.75" customHeight="1">
      <c r="I731" s="170"/>
    </row>
    <row r="732" ht="15.75" customHeight="1">
      <c r="I732" s="170"/>
    </row>
    <row r="733" ht="15.75" customHeight="1">
      <c r="I733" s="170"/>
    </row>
    <row r="734" ht="15.75" customHeight="1">
      <c r="I734" s="170"/>
    </row>
    <row r="735" ht="15.75" customHeight="1">
      <c r="I735" s="170"/>
    </row>
    <row r="736" ht="15.75" customHeight="1">
      <c r="I736" s="170"/>
    </row>
    <row r="737" ht="15.75" customHeight="1">
      <c r="I737" s="170"/>
    </row>
    <row r="738" ht="15.75" customHeight="1">
      <c r="I738" s="170"/>
    </row>
    <row r="739" ht="15.75" customHeight="1">
      <c r="I739" s="170"/>
    </row>
    <row r="740" ht="15.75" customHeight="1">
      <c r="I740" s="170"/>
    </row>
    <row r="741" ht="15.75" customHeight="1">
      <c r="I741" s="170"/>
    </row>
    <row r="742" ht="15.75" customHeight="1">
      <c r="I742" s="170"/>
    </row>
    <row r="743" ht="15.75" customHeight="1">
      <c r="I743" s="170"/>
    </row>
    <row r="744" ht="15.75" customHeight="1">
      <c r="I744" s="170"/>
    </row>
    <row r="745" ht="15.75" customHeight="1">
      <c r="I745" s="170"/>
    </row>
    <row r="746" ht="15.75" customHeight="1">
      <c r="I746" s="170"/>
    </row>
    <row r="747" ht="15.75" customHeight="1">
      <c r="I747" s="170"/>
    </row>
    <row r="748" ht="15.75" customHeight="1">
      <c r="I748" s="170"/>
    </row>
    <row r="749" ht="15.75" customHeight="1">
      <c r="I749" s="170"/>
    </row>
    <row r="750" ht="15.75" customHeight="1">
      <c r="I750" s="170"/>
    </row>
    <row r="751" ht="15.75" customHeight="1">
      <c r="I751" s="170"/>
    </row>
    <row r="752" ht="15.75" customHeight="1">
      <c r="I752" s="170"/>
    </row>
    <row r="753" ht="15.75" customHeight="1">
      <c r="I753" s="170"/>
    </row>
    <row r="754" ht="15.75" customHeight="1">
      <c r="I754" s="170"/>
    </row>
    <row r="755" ht="15.75" customHeight="1">
      <c r="I755" s="170"/>
    </row>
    <row r="756" ht="15.75" customHeight="1">
      <c r="I756" s="170"/>
    </row>
    <row r="757" ht="15.75" customHeight="1">
      <c r="I757" s="170"/>
    </row>
    <row r="758" ht="15.75" customHeight="1">
      <c r="I758" s="170"/>
    </row>
    <row r="759" ht="15.75" customHeight="1">
      <c r="I759" s="170"/>
    </row>
    <row r="760" ht="15.75" customHeight="1">
      <c r="I760" s="170"/>
    </row>
    <row r="761" ht="15.75" customHeight="1">
      <c r="I761" s="170"/>
    </row>
    <row r="762" ht="15.75" customHeight="1">
      <c r="I762" s="170"/>
    </row>
    <row r="763" ht="15.75" customHeight="1">
      <c r="I763" s="170"/>
    </row>
    <row r="764" ht="15.75" customHeight="1">
      <c r="I764" s="170"/>
    </row>
    <row r="765" ht="15.75" customHeight="1">
      <c r="I765" s="170"/>
    </row>
    <row r="766" ht="15.75" customHeight="1">
      <c r="I766" s="170"/>
    </row>
    <row r="767" ht="15.75" customHeight="1">
      <c r="I767" s="170"/>
    </row>
    <row r="768" ht="15.75" customHeight="1">
      <c r="I768" s="170"/>
    </row>
    <row r="769" ht="15.75" customHeight="1">
      <c r="I769" s="170"/>
    </row>
    <row r="770" ht="15.75" customHeight="1">
      <c r="I770" s="170"/>
    </row>
    <row r="771" ht="15.75" customHeight="1">
      <c r="I771" s="170"/>
    </row>
    <row r="772" ht="15.75" customHeight="1">
      <c r="I772" s="170"/>
    </row>
    <row r="773" ht="15.75" customHeight="1">
      <c r="I773" s="170"/>
    </row>
    <row r="774" ht="15.75" customHeight="1">
      <c r="I774" s="170"/>
    </row>
    <row r="775" ht="15.75" customHeight="1">
      <c r="I775" s="170"/>
    </row>
    <row r="776" ht="15.75" customHeight="1">
      <c r="I776" s="170"/>
    </row>
    <row r="777" ht="15.75" customHeight="1">
      <c r="I777" s="170"/>
    </row>
    <row r="778" ht="15.75" customHeight="1">
      <c r="I778" s="170"/>
    </row>
    <row r="779" ht="15.75" customHeight="1">
      <c r="I779" s="170"/>
    </row>
    <row r="780" ht="15.75" customHeight="1">
      <c r="I780" s="170"/>
    </row>
    <row r="781" ht="15.75" customHeight="1">
      <c r="I781" s="170"/>
    </row>
    <row r="782" ht="15.75" customHeight="1">
      <c r="I782" s="170"/>
    </row>
    <row r="783" ht="15.75" customHeight="1">
      <c r="I783" s="170"/>
    </row>
    <row r="784" ht="15.75" customHeight="1">
      <c r="I784" s="170"/>
    </row>
    <row r="785" ht="15.75" customHeight="1">
      <c r="I785" s="170"/>
    </row>
    <row r="786" ht="15.75" customHeight="1">
      <c r="I786" s="170"/>
    </row>
    <row r="787" ht="15.75" customHeight="1">
      <c r="I787" s="170"/>
    </row>
    <row r="788" ht="15.75" customHeight="1">
      <c r="I788" s="170"/>
    </row>
    <row r="789" ht="15.75" customHeight="1">
      <c r="I789" s="170"/>
    </row>
    <row r="790" ht="15.75" customHeight="1">
      <c r="I790" s="170"/>
    </row>
    <row r="791" ht="15.75" customHeight="1">
      <c r="I791" s="170"/>
    </row>
    <row r="792" ht="15.75" customHeight="1">
      <c r="I792" s="170"/>
    </row>
    <row r="793" ht="15.75" customHeight="1">
      <c r="I793" s="170"/>
    </row>
    <row r="794" ht="15.75" customHeight="1">
      <c r="I794" s="170"/>
    </row>
    <row r="795" ht="15.75" customHeight="1">
      <c r="I795" s="170"/>
    </row>
    <row r="796" ht="15.75" customHeight="1">
      <c r="I796" s="170"/>
    </row>
    <row r="797" ht="15.75" customHeight="1">
      <c r="I797" s="170"/>
    </row>
    <row r="798" ht="15.75" customHeight="1">
      <c r="I798" s="170"/>
    </row>
    <row r="799" ht="15.75" customHeight="1">
      <c r="I799" s="170"/>
    </row>
    <row r="800" ht="15.75" customHeight="1">
      <c r="I800" s="170"/>
    </row>
    <row r="801" ht="15.75" customHeight="1">
      <c r="I801" s="170"/>
    </row>
    <row r="802" ht="15.75" customHeight="1">
      <c r="I802" s="170"/>
    </row>
    <row r="803" ht="15.75" customHeight="1">
      <c r="I803" s="170"/>
    </row>
    <row r="804" ht="15.75" customHeight="1">
      <c r="I804" s="170"/>
    </row>
    <row r="805" ht="15.75" customHeight="1">
      <c r="I805" s="170"/>
    </row>
    <row r="806" ht="15.75" customHeight="1">
      <c r="I806" s="170"/>
    </row>
    <row r="807" ht="15.75" customHeight="1">
      <c r="I807" s="170"/>
    </row>
    <row r="808" ht="15.75" customHeight="1">
      <c r="I808" s="170"/>
    </row>
    <row r="809" ht="15.75" customHeight="1">
      <c r="I809" s="170"/>
    </row>
    <row r="810" ht="15.75" customHeight="1">
      <c r="I810" s="170"/>
    </row>
    <row r="811" ht="15.75" customHeight="1">
      <c r="I811" s="170"/>
    </row>
    <row r="812" ht="15.75" customHeight="1">
      <c r="I812" s="170"/>
    </row>
    <row r="813" ht="15.75" customHeight="1">
      <c r="I813" s="170"/>
    </row>
    <row r="814" ht="15.75" customHeight="1">
      <c r="I814" s="170"/>
    </row>
    <row r="815" ht="15.75" customHeight="1">
      <c r="I815" s="170"/>
    </row>
    <row r="816" ht="15.75" customHeight="1">
      <c r="I816" s="170"/>
    </row>
    <row r="817" ht="15.75" customHeight="1">
      <c r="I817" s="170"/>
    </row>
    <row r="818" ht="15.75" customHeight="1">
      <c r="I818" s="170"/>
    </row>
    <row r="819" ht="15.75" customHeight="1">
      <c r="I819" s="170"/>
    </row>
    <row r="820" ht="15.75" customHeight="1">
      <c r="I820" s="170"/>
    </row>
    <row r="821" ht="15.75" customHeight="1">
      <c r="I821" s="170"/>
    </row>
    <row r="822" ht="15.75" customHeight="1">
      <c r="I822" s="170"/>
    </row>
    <row r="823" ht="15.75" customHeight="1">
      <c r="I823" s="170"/>
    </row>
    <row r="824" ht="15.75" customHeight="1">
      <c r="I824" s="170"/>
    </row>
    <row r="825" ht="15.75" customHeight="1">
      <c r="I825" s="170"/>
    </row>
    <row r="826" ht="15.75" customHeight="1">
      <c r="I826" s="170"/>
    </row>
    <row r="827" ht="15.75" customHeight="1">
      <c r="I827" s="170"/>
    </row>
    <row r="828" ht="15.75" customHeight="1">
      <c r="I828" s="170"/>
    </row>
    <row r="829" ht="15.75" customHeight="1">
      <c r="I829" s="170"/>
    </row>
    <row r="830" ht="15.75" customHeight="1">
      <c r="I830" s="170"/>
    </row>
    <row r="831" ht="15.75" customHeight="1">
      <c r="I831" s="170"/>
    </row>
    <row r="832" ht="15.75" customHeight="1">
      <c r="I832" s="170"/>
    </row>
    <row r="833" ht="15.75" customHeight="1">
      <c r="I833" s="170"/>
    </row>
    <row r="834" ht="15.75" customHeight="1">
      <c r="I834" s="170"/>
    </row>
    <row r="835" ht="15.75" customHeight="1">
      <c r="I835" s="170"/>
    </row>
    <row r="836" ht="15.75" customHeight="1">
      <c r="I836" s="170"/>
    </row>
    <row r="837" ht="15.75" customHeight="1">
      <c r="I837" s="170"/>
    </row>
    <row r="838" ht="15.75" customHeight="1">
      <c r="I838" s="170"/>
    </row>
    <row r="839" ht="15.75" customHeight="1">
      <c r="I839" s="170"/>
    </row>
    <row r="840" ht="15.75" customHeight="1">
      <c r="I840" s="170"/>
    </row>
    <row r="841" ht="15.75" customHeight="1">
      <c r="I841" s="170"/>
    </row>
    <row r="842" ht="15.75" customHeight="1">
      <c r="I842" s="170"/>
    </row>
    <row r="843" ht="15.75" customHeight="1">
      <c r="I843" s="170"/>
    </row>
    <row r="844" ht="15.75" customHeight="1">
      <c r="I844" s="170"/>
    </row>
    <row r="845" ht="15.75" customHeight="1">
      <c r="I845" s="170"/>
    </row>
    <row r="846" ht="15.75" customHeight="1">
      <c r="I846" s="170"/>
    </row>
    <row r="847" ht="15.75" customHeight="1">
      <c r="I847" s="170"/>
    </row>
    <row r="848" ht="15.75" customHeight="1">
      <c r="I848" s="170"/>
    </row>
    <row r="849" ht="15.75" customHeight="1">
      <c r="I849" s="170"/>
    </row>
    <row r="850" ht="15.75" customHeight="1">
      <c r="I850" s="170"/>
    </row>
    <row r="851" ht="15.75" customHeight="1">
      <c r="I851" s="170"/>
    </row>
    <row r="852" ht="15.75" customHeight="1">
      <c r="I852" s="170"/>
    </row>
    <row r="853" ht="15.75" customHeight="1">
      <c r="I853" s="170"/>
    </row>
    <row r="854" ht="15.75" customHeight="1">
      <c r="I854" s="170"/>
    </row>
    <row r="855" ht="15.75" customHeight="1">
      <c r="I855" s="170"/>
    </row>
    <row r="856" ht="15.75" customHeight="1">
      <c r="I856" s="170"/>
    </row>
    <row r="857" ht="15.75" customHeight="1">
      <c r="I857" s="170"/>
    </row>
    <row r="858" ht="15.75" customHeight="1">
      <c r="I858" s="170"/>
    </row>
    <row r="859" ht="15.75" customHeight="1">
      <c r="I859" s="170"/>
    </row>
    <row r="860" ht="15.75" customHeight="1">
      <c r="I860" s="170"/>
    </row>
    <row r="861" ht="15.75" customHeight="1">
      <c r="I861" s="170"/>
    </row>
    <row r="862" ht="15.75" customHeight="1">
      <c r="I862" s="170"/>
    </row>
    <row r="863" ht="15.75" customHeight="1">
      <c r="I863" s="170"/>
    </row>
    <row r="864" ht="15.75" customHeight="1">
      <c r="I864" s="170"/>
    </row>
    <row r="865" ht="15.75" customHeight="1">
      <c r="I865" s="170"/>
    </row>
    <row r="866" ht="15.75" customHeight="1">
      <c r="I866" s="170"/>
    </row>
    <row r="867" ht="15.75" customHeight="1">
      <c r="I867" s="170"/>
    </row>
    <row r="868" ht="15.75" customHeight="1">
      <c r="I868" s="170"/>
    </row>
    <row r="869" ht="15.75" customHeight="1">
      <c r="I869" s="170"/>
    </row>
    <row r="870" ht="15.75" customHeight="1">
      <c r="I870" s="170"/>
    </row>
    <row r="871" ht="15.75" customHeight="1">
      <c r="I871" s="170"/>
    </row>
    <row r="872" ht="15.75" customHeight="1">
      <c r="I872" s="170"/>
    </row>
    <row r="873" ht="15.75" customHeight="1">
      <c r="I873" s="170"/>
    </row>
    <row r="874" ht="15.75" customHeight="1">
      <c r="I874" s="170"/>
    </row>
    <row r="875" ht="15.75" customHeight="1">
      <c r="I875" s="170"/>
    </row>
    <row r="876" ht="15.75" customHeight="1">
      <c r="I876" s="170"/>
    </row>
    <row r="877" ht="15.75" customHeight="1">
      <c r="I877" s="170"/>
    </row>
    <row r="878" ht="15.75" customHeight="1">
      <c r="I878" s="170"/>
    </row>
    <row r="879" ht="15.75" customHeight="1">
      <c r="I879" s="170"/>
    </row>
    <row r="880" ht="15.75" customHeight="1">
      <c r="I880" s="170"/>
    </row>
    <row r="881" ht="15.75" customHeight="1">
      <c r="I881" s="170"/>
    </row>
    <row r="882" ht="15.75" customHeight="1">
      <c r="I882" s="170"/>
    </row>
    <row r="883" ht="15.75" customHeight="1">
      <c r="I883" s="170"/>
    </row>
    <row r="884" ht="15.75" customHeight="1">
      <c r="I884" s="170"/>
    </row>
    <row r="885" ht="15.75" customHeight="1">
      <c r="I885" s="170"/>
    </row>
    <row r="886" ht="15.75" customHeight="1">
      <c r="I886" s="170"/>
    </row>
    <row r="887" ht="15.75" customHeight="1">
      <c r="I887" s="170"/>
    </row>
    <row r="888" ht="15.75" customHeight="1">
      <c r="I888" s="170"/>
    </row>
    <row r="889" ht="15.75" customHeight="1">
      <c r="I889" s="170"/>
    </row>
    <row r="890" ht="15.75" customHeight="1">
      <c r="I890" s="170"/>
    </row>
    <row r="891" ht="15.75" customHeight="1">
      <c r="I891" s="170"/>
    </row>
    <row r="892" ht="15.75" customHeight="1">
      <c r="I892" s="170"/>
    </row>
    <row r="893" ht="15.75" customHeight="1">
      <c r="I893" s="170"/>
    </row>
    <row r="894" ht="15.75" customHeight="1">
      <c r="I894" s="170"/>
    </row>
    <row r="895" ht="15.75" customHeight="1">
      <c r="I895" s="170"/>
    </row>
    <row r="896" ht="15.75" customHeight="1">
      <c r="I896" s="170"/>
    </row>
    <row r="897" ht="15.75" customHeight="1">
      <c r="I897" s="170"/>
    </row>
    <row r="898" ht="15.75" customHeight="1">
      <c r="I898" s="170"/>
    </row>
    <row r="899" ht="15.75" customHeight="1">
      <c r="I899" s="170"/>
    </row>
    <row r="900" ht="15.75" customHeight="1">
      <c r="I900" s="170"/>
    </row>
    <row r="901" ht="15.75" customHeight="1">
      <c r="I901" s="170"/>
    </row>
    <row r="902" ht="15.75" customHeight="1">
      <c r="I902" s="170"/>
    </row>
    <row r="903" ht="15.75" customHeight="1">
      <c r="I903" s="170"/>
    </row>
    <row r="904" ht="15.75" customHeight="1">
      <c r="I904" s="170"/>
    </row>
    <row r="905" ht="15.75" customHeight="1">
      <c r="I905" s="170"/>
    </row>
    <row r="906" ht="15.75" customHeight="1">
      <c r="I906" s="170"/>
    </row>
    <row r="907" ht="15.75" customHeight="1">
      <c r="I907" s="170"/>
    </row>
    <row r="908" ht="15.75" customHeight="1">
      <c r="I908" s="170"/>
    </row>
    <row r="909" ht="15.75" customHeight="1">
      <c r="I909" s="170"/>
    </row>
    <row r="910" ht="15.75" customHeight="1">
      <c r="I910" s="170"/>
    </row>
    <row r="911" ht="15.75" customHeight="1">
      <c r="I911" s="170"/>
    </row>
    <row r="912" ht="15.75" customHeight="1">
      <c r="I912" s="170"/>
    </row>
    <row r="913" ht="15.75" customHeight="1">
      <c r="I913" s="170"/>
    </row>
    <row r="914" ht="15.75" customHeight="1">
      <c r="I914" s="170"/>
    </row>
    <row r="915" ht="15.75" customHeight="1">
      <c r="I915" s="170"/>
    </row>
    <row r="916" ht="15.75" customHeight="1">
      <c r="I916" s="170"/>
    </row>
    <row r="917" ht="15.75" customHeight="1">
      <c r="I917" s="170"/>
    </row>
    <row r="918" ht="15.75" customHeight="1">
      <c r="I918" s="170"/>
    </row>
    <row r="919" ht="15.75" customHeight="1">
      <c r="I919" s="170"/>
    </row>
    <row r="920" ht="15.75" customHeight="1">
      <c r="I920" s="170"/>
    </row>
    <row r="921" ht="15.75" customHeight="1">
      <c r="I921" s="170"/>
    </row>
    <row r="922" ht="15.75" customHeight="1">
      <c r="I922" s="170"/>
    </row>
    <row r="923" ht="15.75" customHeight="1">
      <c r="I923" s="170"/>
    </row>
    <row r="924" ht="15.75" customHeight="1">
      <c r="I924" s="170"/>
    </row>
    <row r="925" ht="15.75" customHeight="1">
      <c r="I925" s="170"/>
    </row>
    <row r="926" ht="15.75" customHeight="1">
      <c r="I926" s="170"/>
    </row>
    <row r="927" ht="15.75" customHeight="1">
      <c r="I927" s="170"/>
    </row>
    <row r="928" ht="15.75" customHeight="1">
      <c r="I928" s="170"/>
    </row>
    <row r="929" ht="15.75" customHeight="1">
      <c r="I929" s="170"/>
    </row>
    <row r="930" ht="15.75" customHeight="1">
      <c r="I930" s="170"/>
    </row>
    <row r="931" ht="15.75" customHeight="1">
      <c r="I931" s="170"/>
    </row>
    <row r="932" ht="15.75" customHeight="1">
      <c r="I932" s="170"/>
    </row>
    <row r="933" ht="15.75" customHeight="1">
      <c r="I933" s="170"/>
    </row>
    <row r="934" ht="15.75" customHeight="1">
      <c r="I934" s="170"/>
    </row>
    <row r="935" ht="15.75" customHeight="1">
      <c r="I935" s="170"/>
    </row>
    <row r="936" ht="15.75" customHeight="1">
      <c r="I936" s="170"/>
    </row>
    <row r="937" ht="15.75" customHeight="1">
      <c r="I937" s="170"/>
    </row>
    <row r="938" ht="15.75" customHeight="1">
      <c r="I938" s="170"/>
    </row>
    <row r="939" ht="15.75" customHeight="1">
      <c r="I939" s="170"/>
    </row>
    <row r="940" ht="15.75" customHeight="1">
      <c r="I940" s="170"/>
    </row>
    <row r="941" ht="15.75" customHeight="1">
      <c r="I941" s="170"/>
    </row>
    <row r="942" ht="15.75" customHeight="1">
      <c r="I942" s="170"/>
    </row>
    <row r="943" ht="15.75" customHeight="1">
      <c r="I943" s="170"/>
    </row>
    <row r="944" ht="15.75" customHeight="1">
      <c r="I944" s="170"/>
    </row>
    <row r="945" ht="15.75" customHeight="1">
      <c r="I945" s="170"/>
    </row>
    <row r="946" ht="15.75" customHeight="1">
      <c r="I946" s="170"/>
    </row>
    <row r="947" ht="15.75" customHeight="1">
      <c r="I947" s="170"/>
    </row>
    <row r="948" ht="15.75" customHeight="1">
      <c r="I948" s="170"/>
    </row>
    <row r="949" ht="15.75" customHeight="1">
      <c r="I949" s="170"/>
    </row>
    <row r="950" ht="15.75" customHeight="1">
      <c r="I950" s="170"/>
    </row>
    <row r="951" ht="15.75" customHeight="1">
      <c r="I951" s="170"/>
    </row>
    <row r="952" ht="15.75" customHeight="1">
      <c r="I952" s="170"/>
    </row>
    <row r="953" ht="15.75" customHeight="1">
      <c r="I953" s="170"/>
    </row>
    <row r="954" ht="15.75" customHeight="1">
      <c r="I954" s="170"/>
    </row>
    <row r="955" ht="15.75" customHeight="1">
      <c r="I955" s="170"/>
    </row>
    <row r="956" ht="15.75" customHeight="1">
      <c r="I956" s="170"/>
    </row>
    <row r="957" ht="15.75" customHeight="1">
      <c r="I957" s="170"/>
    </row>
    <row r="958" ht="15.75" customHeight="1">
      <c r="I958" s="170"/>
    </row>
    <row r="959" ht="15.75" customHeight="1">
      <c r="I959" s="170"/>
    </row>
    <row r="960" ht="15.75" customHeight="1">
      <c r="I960" s="170"/>
    </row>
    <row r="961" ht="15.75" customHeight="1">
      <c r="I961" s="170"/>
    </row>
    <row r="962" ht="15.75" customHeight="1">
      <c r="I962" s="170"/>
    </row>
    <row r="963" ht="15.75" customHeight="1">
      <c r="I963" s="170"/>
    </row>
    <row r="964" ht="15.75" customHeight="1">
      <c r="I964" s="170"/>
    </row>
    <row r="965" ht="15.75" customHeight="1">
      <c r="I965" s="170"/>
    </row>
    <row r="966" ht="15.75" customHeight="1">
      <c r="I966" s="170"/>
    </row>
    <row r="967" ht="15.75" customHeight="1">
      <c r="I967" s="170"/>
    </row>
    <row r="968" ht="15.75" customHeight="1">
      <c r="I968" s="170"/>
    </row>
    <row r="969" ht="15.75" customHeight="1">
      <c r="I969" s="170"/>
    </row>
    <row r="970" ht="15.75" customHeight="1">
      <c r="I970" s="170"/>
    </row>
    <row r="971" ht="15.75" customHeight="1">
      <c r="I971" s="170"/>
    </row>
    <row r="972" ht="15.75" customHeight="1">
      <c r="I972" s="170"/>
    </row>
    <row r="973" ht="15.75" customHeight="1">
      <c r="I973" s="170"/>
    </row>
    <row r="974" ht="15.75" customHeight="1">
      <c r="I974" s="170"/>
    </row>
    <row r="975" ht="15.75" customHeight="1">
      <c r="I975" s="170"/>
    </row>
    <row r="976" ht="15.75" customHeight="1">
      <c r="I976" s="170"/>
    </row>
    <row r="977" ht="15.75" customHeight="1">
      <c r="I977" s="170"/>
    </row>
    <row r="978" ht="15.75" customHeight="1">
      <c r="I978" s="170"/>
    </row>
    <row r="979" ht="15.75" customHeight="1">
      <c r="I979" s="170"/>
    </row>
    <row r="980" ht="15.75" customHeight="1">
      <c r="I980" s="170"/>
    </row>
    <row r="981" ht="15.75" customHeight="1">
      <c r="I981" s="170"/>
    </row>
    <row r="982" ht="15.75" customHeight="1">
      <c r="I982" s="170"/>
    </row>
    <row r="983" ht="15.75" customHeight="1">
      <c r="I983" s="170"/>
    </row>
    <row r="984" ht="15.75" customHeight="1">
      <c r="I984" s="170"/>
    </row>
    <row r="985" ht="15.75" customHeight="1">
      <c r="I985" s="170"/>
    </row>
    <row r="986" ht="15.75" customHeight="1">
      <c r="I986" s="170"/>
    </row>
    <row r="987" ht="15.75" customHeight="1">
      <c r="I987" s="170"/>
    </row>
    <row r="988" ht="15.75" customHeight="1">
      <c r="I988" s="170"/>
    </row>
    <row r="989" ht="15.75" customHeight="1">
      <c r="I989" s="170"/>
    </row>
    <row r="990" ht="15.75" customHeight="1">
      <c r="I990" s="170"/>
    </row>
    <row r="991" ht="15.75" customHeight="1">
      <c r="I991" s="170"/>
    </row>
    <row r="992" ht="15.75" customHeight="1">
      <c r="I992" s="170"/>
    </row>
    <row r="993" ht="15.75" customHeight="1">
      <c r="I993" s="170"/>
    </row>
    <row r="994" ht="15.75" customHeight="1">
      <c r="I994" s="170"/>
    </row>
    <row r="995" ht="15.75" customHeight="1">
      <c r="I995" s="170"/>
    </row>
    <row r="996" ht="15.75" customHeight="1">
      <c r="I996" s="170"/>
    </row>
    <row r="997" ht="15.75" customHeight="1">
      <c r="I997" s="170"/>
    </row>
    <row r="998" ht="15.75" customHeight="1">
      <c r="I998" s="170"/>
    </row>
    <row r="999" ht="15.75" customHeight="1">
      <c r="I999" s="170"/>
    </row>
    <row r="1000" ht="15.75" customHeight="1">
      <c r="I1000" s="170"/>
    </row>
  </sheetData>
  <mergeCells count="18">
    <mergeCell ref="B2:I2"/>
    <mergeCell ref="C4:F4"/>
    <mergeCell ref="C5:I5"/>
    <mergeCell ref="K12:L12"/>
    <mergeCell ref="M12:N12"/>
    <mergeCell ref="K13:L13"/>
    <mergeCell ref="K14:L14"/>
    <mergeCell ref="F29:H29"/>
    <mergeCell ref="D31:I31"/>
    <mergeCell ref="C32:I32"/>
    <mergeCell ref="C33:I33"/>
    <mergeCell ref="K15:L15"/>
    <mergeCell ref="K16:L16"/>
    <mergeCell ref="K17:L17"/>
    <mergeCell ref="K18:L18"/>
    <mergeCell ref="K19:L19"/>
    <mergeCell ref="K20:L20"/>
    <mergeCell ref="K21:L21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55.71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3.0" customHeight="1">
      <c r="A4" s="171"/>
      <c r="B4" s="174" t="s">
        <v>59</v>
      </c>
      <c r="C4" s="234" t="s">
        <v>110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I28*8%</f>
        <v>2793.6</v>
      </c>
      <c r="F9" s="192">
        <v>1.0</v>
      </c>
      <c r="G9" s="195">
        <f>F9*CONSOLIDADO!$G$12</f>
        <v>10</v>
      </c>
      <c r="H9" s="192"/>
      <c r="I9" s="263">
        <f>ROUND(F9*E9,0)</f>
        <v>2794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F10*CONSOLIDADO!$G$12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2794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111</v>
      </c>
      <c r="C14" s="191" t="s">
        <v>112</v>
      </c>
      <c r="D14" s="209" t="s">
        <v>66</v>
      </c>
      <c r="E14" s="210">
        <v>64400.0</v>
      </c>
      <c r="F14" s="211">
        <v>1.0</v>
      </c>
      <c r="G14" s="195">
        <f>F14*CONSOLIDADO!$G$12</f>
        <v>10</v>
      </c>
      <c r="H14" s="191"/>
      <c r="I14" s="210">
        <f t="shared" ref="I14:I17" si="1">F14*E14</f>
        <v>64400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113</v>
      </c>
      <c r="C15" s="191" t="s">
        <v>114</v>
      </c>
      <c r="D15" s="209" t="s">
        <v>66</v>
      </c>
      <c r="E15" s="210">
        <v>3663.0</v>
      </c>
      <c r="F15" s="211">
        <v>2.0</v>
      </c>
      <c r="G15" s="195">
        <f>F15*CONSOLIDADO!$G$12</f>
        <v>20</v>
      </c>
      <c r="H15" s="191"/>
      <c r="I15" s="210">
        <f t="shared" si="1"/>
        <v>7326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77</v>
      </c>
      <c r="C16" s="191" t="s">
        <v>78</v>
      </c>
      <c r="D16" s="209" t="s">
        <v>79</v>
      </c>
      <c r="E16" s="210">
        <v>28000.0</v>
      </c>
      <c r="F16" s="211">
        <v>0.1</v>
      </c>
      <c r="G16" s="195">
        <f>F16*CONSOLIDADO!$G$12</f>
        <v>1</v>
      </c>
      <c r="H16" s="191"/>
      <c r="I16" s="210">
        <f t="shared" si="1"/>
        <v>2800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 t="s">
        <v>76</v>
      </c>
      <c r="B17" s="191" t="s">
        <v>83</v>
      </c>
      <c r="C17" s="192" t="s">
        <v>84</v>
      </c>
      <c r="D17" s="193" t="s">
        <v>85</v>
      </c>
      <c r="E17" s="210">
        <v>2753.0</v>
      </c>
      <c r="F17" s="212">
        <v>0.1</v>
      </c>
      <c r="G17" s="195">
        <f>F17*CONSOLIDADO!$G$12</f>
        <v>1</v>
      </c>
      <c r="H17" s="191"/>
      <c r="I17" s="210">
        <f t="shared" si="1"/>
        <v>275.3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74801.3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F21*CONSOLIDADO!$G$12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F22*CONSOLIDADO!$G$12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H26*CONSOLIDADO!$G$12</f>
        <v>1.8</v>
      </c>
      <c r="H26" s="211">
        <v>0.18</v>
      </c>
      <c r="I26" s="263">
        <f>ROUND(F26*E26*H26,0)</f>
        <v>34920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>
        <v>0.0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34920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112515.3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9.25" customHeight="1">
      <c r="A4" s="171"/>
      <c r="B4" s="174" t="s">
        <v>59</v>
      </c>
      <c r="C4" s="234" t="s">
        <v>115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I29*8%</f>
        <v>3569.6</v>
      </c>
      <c r="F9" s="192">
        <v>1.0</v>
      </c>
      <c r="G9" s="195">
        <f>F9*CONSOLIDADO!$G$13</f>
        <v>5</v>
      </c>
      <c r="H9" s="192"/>
      <c r="I9" s="263">
        <f>ROUND(F9*E9,0)</f>
        <v>3570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F10*CONSOLIDADO!$G$13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3570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116</v>
      </c>
      <c r="C14" s="191" t="s">
        <v>117</v>
      </c>
      <c r="D14" s="209" t="s">
        <v>66</v>
      </c>
      <c r="E14" s="210">
        <v>222900.0</v>
      </c>
      <c r="F14" s="211">
        <v>1.0</v>
      </c>
      <c r="G14" s="195">
        <f>F14*CONSOLIDADO!$G$13</f>
        <v>5</v>
      </c>
      <c r="H14" s="191"/>
      <c r="I14" s="210">
        <f t="shared" ref="I14:I18" si="1">F14*E14</f>
        <v>222900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80</v>
      </c>
      <c r="C15" s="191" t="s">
        <v>81</v>
      </c>
      <c r="D15" s="209" t="s">
        <v>82</v>
      </c>
      <c r="E15" s="210">
        <v>1520.0</v>
      </c>
      <c r="F15" s="211">
        <v>1.6971710526315893</v>
      </c>
      <c r="G15" s="195"/>
      <c r="H15" s="191"/>
      <c r="I15" s="210">
        <f t="shared" si="1"/>
        <v>2579.7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113</v>
      </c>
      <c r="C16" s="191" t="s">
        <v>114</v>
      </c>
      <c r="D16" s="209" t="s">
        <v>66</v>
      </c>
      <c r="E16" s="210">
        <v>3663.0</v>
      </c>
      <c r="F16" s="211">
        <v>1.0</v>
      </c>
      <c r="G16" s="195">
        <f>F16*CONSOLIDADO!$G$13</f>
        <v>5</v>
      </c>
      <c r="H16" s="191"/>
      <c r="I16" s="210">
        <f t="shared" si="1"/>
        <v>3663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 t="s">
        <v>76</v>
      </c>
      <c r="B17" s="191" t="s">
        <v>77</v>
      </c>
      <c r="C17" s="191" t="s">
        <v>78</v>
      </c>
      <c r="D17" s="209" t="s">
        <v>79</v>
      </c>
      <c r="E17" s="210">
        <v>28000.0</v>
      </c>
      <c r="F17" s="211">
        <v>0.1</v>
      </c>
      <c r="G17" s="195">
        <f>F17*CONSOLIDADO!$G$13</f>
        <v>0.5</v>
      </c>
      <c r="H17" s="191"/>
      <c r="I17" s="210">
        <f t="shared" si="1"/>
        <v>2800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 t="s">
        <v>76</v>
      </c>
      <c r="B18" s="191" t="s">
        <v>83</v>
      </c>
      <c r="C18" s="192" t="s">
        <v>84</v>
      </c>
      <c r="D18" s="193" t="s">
        <v>85</v>
      </c>
      <c r="E18" s="210">
        <v>2573.0</v>
      </c>
      <c r="F18" s="212">
        <v>0.1</v>
      </c>
      <c r="G18" s="195">
        <f>F18*CONSOLIDADO!$G$13</f>
        <v>0.5</v>
      </c>
      <c r="H18" s="191"/>
      <c r="I18" s="210">
        <f t="shared" si="1"/>
        <v>257.3</v>
      </c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99"/>
      <c r="C19" s="199"/>
      <c r="D19" s="199"/>
      <c r="E19" s="205"/>
      <c r="F19" s="199"/>
      <c r="G19" s="201"/>
      <c r="H19" s="202" t="s">
        <v>73</v>
      </c>
      <c r="I19" s="267">
        <f>SUM(I14:I18)</f>
        <v>232200</v>
      </c>
      <c r="J19" s="171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4" t="s">
        <v>86</v>
      </c>
      <c r="C20" s="204" t="s">
        <v>87</v>
      </c>
      <c r="D20" s="199"/>
      <c r="E20" s="205"/>
      <c r="F20" s="199"/>
      <c r="G20" s="201"/>
      <c r="H20" s="199"/>
      <c r="I20" s="266"/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88" t="s">
        <v>64</v>
      </c>
      <c r="C21" s="188" t="s">
        <v>65</v>
      </c>
      <c r="D21" s="188" t="s">
        <v>66</v>
      </c>
      <c r="E21" s="189" t="s">
        <v>67</v>
      </c>
      <c r="F21" s="188" t="s">
        <v>68</v>
      </c>
      <c r="G21" s="208"/>
      <c r="H21" s="188" t="s">
        <v>69</v>
      </c>
      <c r="I21" s="262" t="s">
        <v>70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9"/>
      <c r="C22" s="191"/>
      <c r="D22" s="193"/>
      <c r="E22" s="210"/>
      <c r="F22" s="211"/>
      <c r="G22" s="195">
        <f>F22*CONSOLIDADO!$G$13</f>
        <v>0</v>
      </c>
      <c r="H22" s="214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2"/>
      <c r="C23" s="192"/>
      <c r="D23" s="192"/>
      <c r="E23" s="215"/>
      <c r="F23" s="192"/>
      <c r="G23" s="195">
        <f>F23*CONSOLIDADO!$G$13</f>
        <v>0</v>
      </c>
      <c r="H23" s="192"/>
      <c r="I23" s="263">
        <v>0.0</v>
      </c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99"/>
      <c r="C24" s="199"/>
      <c r="D24" s="199"/>
      <c r="E24" s="205"/>
      <c r="F24" s="199"/>
      <c r="G24" s="201"/>
      <c r="H24" s="202" t="s">
        <v>73</v>
      </c>
      <c r="I24" s="267">
        <f>SUM(I22)</f>
        <v>0</v>
      </c>
      <c r="J24" s="171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204" t="s">
        <v>88</v>
      </c>
      <c r="C25" s="204" t="s">
        <v>89</v>
      </c>
      <c r="D25" s="199"/>
      <c r="E25" s="205"/>
      <c r="F25" s="199"/>
      <c r="G25" s="201"/>
      <c r="H25" s="199"/>
      <c r="I25" s="266"/>
      <c r="J25" s="207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88" t="s">
        <v>64</v>
      </c>
      <c r="C26" s="188" t="s">
        <v>65</v>
      </c>
      <c r="D26" s="188" t="s">
        <v>66</v>
      </c>
      <c r="E26" s="189" t="s">
        <v>90</v>
      </c>
      <c r="F26" s="188" t="s">
        <v>68</v>
      </c>
      <c r="G26" s="208"/>
      <c r="H26" s="188" t="s">
        <v>91</v>
      </c>
      <c r="I26" s="262" t="s">
        <v>70</v>
      </c>
      <c r="J26" s="207"/>
      <c r="K26" s="216"/>
      <c r="L26" s="216"/>
      <c r="M26" s="216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 t="s">
        <v>76</v>
      </c>
      <c r="B27" s="209" t="s">
        <v>92</v>
      </c>
      <c r="C27" s="192" t="s">
        <v>93</v>
      </c>
      <c r="D27" s="193" t="s">
        <v>94</v>
      </c>
      <c r="E27" s="217">
        <v>194000.0</v>
      </c>
      <c r="F27" s="211">
        <v>1.0</v>
      </c>
      <c r="G27" s="195">
        <f>H27*CONSOLIDADO!$G$13</f>
        <v>1.15</v>
      </c>
      <c r="H27" s="211">
        <v>0.23</v>
      </c>
      <c r="I27" s="263">
        <f>ROUND(F27*E27*H27,0)</f>
        <v>44620</v>
      </c>
      <c r="J27" s="207"/>
      <c r="K27" s="171"/>
      <c r="L27" s="171"/>
      <c r="M27" s="218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2"/>
      <c r="C28" s="192"/>
      <c r="D28" s="192"/>
      <c r="E28" s="215"/>
      <c r="F28" s="192"/>
      <c r="G28" s="195"/>
      <c r="H28" s="192"/>
      <c r="I28" s="268">
        <v>0.0</v>
      </c>
      <c r="J28" s="207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99"/>
      <c r="C29" s="219" t="s">
        <v>95</v>
      </c>
      <c r="D29" s="219">
        <v>1.0</v>
      </c>
      <c r="E29" s="205"/>
      <c r="F29" s="199"/>
      <c r="G29" s="199"/>
      <c r="H29" s="202" t="s">
        <v>73</v>
      </c>
      <c r="I29" s="267">
        <f>SUM(I27:I28)</f>
        <v>44620</v>
      </c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80"/>
      <c r="C30" s="220"/>
      <c r="D30" s="220"/>
      <c r="E30" s="181"/>
      <c r="F30" s="180"/>
      <c r="G30" s="180"/>
      <c r="H30" s="221"/>
      <c r="I30" s="269"/>
      <c r="J30" s="171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6.5" customHeight="1">
      <c r="A31" s="171"/>
      <c r="B31" s="180"/>
      <c r="C31" s="171"/>
      <c r="D31" s="171"/>
      <c r="E31" s="181"/>
      <c r="F31" s="223" t="s">
        <v>96</v>
      </c>
      <c r="G31" s="14"/>
      <c r="H31" s="15"/>
      <c r="I31" s="270">
        <f>I29+I24+I19+I11</f>
        <v>280390</v>
      </c>
      <c r="J31" s="207"/>
      <c r="K31" s="218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6"/>
      <c r="D32" s="227"/>
      <c r="E32" s="171"/>
      <c r="F32" s="227"/>
      <c r="G32" s="227"/>
      <c r="H32" s="226"/>
      <c r="I32" s="227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29" t="s">
        <v>97</v>
      </c>
      <c r="D33" s="230"/>
      <c r="E33" s="231"/>
      <c r="F33" s="231"/>
      <c r="G33" s="231"/>
      <c r="H33" s="231"/>
      <c r="I33" s="231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2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225"/>
      <c r="C35" s="233"/>
      <c r="D35" s="14"/>
      <c r="E35" s="14"/>
      <c r="F35" s="14"/>
      <c r="G35" s="14"/>
      <c r="H35" s="14"/>
      <c r="I35" s="15"/>
      <c r="J35" s="226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1:H31"/>
    <mergeCell ref="D33:I33"/>
    <mergeCell ref="C34:I34"/>
    <mergeCell ref="C35:I35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0.5" customHeight="1">
      <c r="A4" s="171"/>
      <c r="B4" s="174" t="s">
        <v>59</v>
      </c>
      <c r="C4" s="234" t="s">
        <v>118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I28*8%</f>
        <v>3569.6</v>
      </c>
      <c r="F9" s="192">
        <v>1.0</v>
      </c>
      <c r="G9" s="195">
        <f>F9*CONSOLIDADO!$G$14</f>
        <v>5</v>
      </c>
      <c r="H9" s="192"/>
      <c r="I9" s="263">
        <f>ROUND(F9*E9,0)</f>
        <v>3570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F10*CONSOLIDADO!$G$14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3570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119</v>
      </c>
      <c r="C14" s="191" t="s">
        <v>120</v>
      </c>
      <c r="D14" s="209" t="s">
        <v>66</v>
      </c>
      <c r="E14" s="210">
        <v>72427.0</v>
      </c>
      <c r="F14" s="211">
        <v>1.0</v>
      </c>
      <c r="G14" s="195">
        <f>F14*CONSOLIDADO!$G$14</f>
        <v>5</v>
      </c>
      <c r="H14" s="191"/>
      <c r="I14" s="210">
        <f t="shared" ref="I14:I17" si="1">F14*E14</f>
        <v>72427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113</v>
      </c>
      <c r="C15" s="191" t="s">
        <v>114</v>
      </c>
      <c r="D15" s="209" t="s">
        <v>66</v>
      </c>
      <c r="E15" s="210">
        <v>3663.0</v>
      </c>
      <c r="F15" s="211">
        <v>2.0</v>
      </c>
      <c r="G15" s="195">
        <f>F15*CONSOLIDADO!$G$14</f>
        <v>10</v>
      </c>
      <c r="H15" s="191"/>
      <c r="I15" s="210">
        <f t="shared" si="1"/>
        <v>7326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77</v>
      </c>
      <c r="C16" s="191" t="s">
        <v>78</v>
      </c>
      <c r="D16" s="209" t="s">
        <v>79</v>
      </c>
      <c r="E16" s="210">
        <v>28000.0</v>
      </c>
      <c r="F16" s="211">
        <v>0.1</v>
      </c>
      <c r="G16" s="195">
        <f>F16*CONSOLIDADO!$G$14</f>
        <v>0.5</v>
      </c>
      <c r="H16" s="191"/>
      <c r="I16" s="210">
        <f t="shared" si="1"/>
        <v>2800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 t="s">
        <v>76</v>
      </c>
      <c r="B17" s="191" t="s">
        <v>83</v>
      </c>
      <c r="C17" s="192" t="s">
        <v>84</v>
      </c>
      <c r="D17" s="193" t="s">
        <v>85</v>
      </c>
      <c r="E17" s="210">
        <v>2573.0</v>
      </c>
      <c r="F17" s="212">
        <v>0.1</v>
      </c>
      <c r="G17" s="195">
        <f>F17*CONSOLIDADO!$G$14</f>
        <v>0.5</v>
      </c>
      <c r="H17" s="191"/>
      <c r="I17" s="210">
        <f t="shared" si="1"/>
        <v>257.3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82810.3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F21*CONSOLIDADO!$G$14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F22*CONSOLIDADO!$G$14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H26*CONSOLIDADO!$G$14</f>
        <v>1.15</v>
      </c>
      <c r="H26" s="211">
        <v>0.23</v>
      </c>
      <c r="I26" s="263">
        <f>ROUND(F26*E26*H26,0)</f>
        <v>44620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>
        <v>0.0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44620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131000.3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6.5" customHeight="1">
      <c r="A4" s="171"/>
      <c r="B4" s="174" t="s">
        <v>59</v>
      </c>
      <c r="C4" s="234" t="s">
        <v>121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271" t="s">
        <v>122</v>
      </c>
      <c r="L8" s="14"/>
      <c r="M8" s="15"/>
      <c r="N8" s="240" t="s">
        <v>100</v>
      </c>
      <c r="O8" s="15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I26*5%</f>
        <v>774.9</v>
      </c>
      <c r="F9" s="192">
        <v>1.0</v>
      </c>
      <c r="G9" s="195">
        <f>F9*CONSOLIDADO!$G$17</f>
        <v>80</v>
      </c>
      <c r="H9" s="192"/>
      <c r="I9" s="263">
        <f>ROUND(F9*E9,0)</f>
        <v>775</v>
      </c>
      <c r="J9" s="183"/>
      <c r="K9" s="240" t="s">
        <v>123</v>
      </c>
      <c r="L9" s="14"/>
      <c r="M9" s="15"/>
      <c r="N9" s="247">
        <v>14900.0</v>
      </c>
      <c r="O9" s="272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F10*CONSOLIDADO!$G$17</f>
        <v>0</v>
      </c>
      <c r="H10" s="197"/>
      <c r="I10" s="264">
        <v>0.0</v>
      </c>
      <c r="J10" s="183"/>
      <c r="K10" s="240" t="s">
        <v>102</v>
      </c>
      <c r="L10" s="14"/>
      <c r="M10" s="15"/>
      <c r="N10" s="249">
        <v>18650.0</v>
      </c>
      <c r="O10" s="272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775</v>
      </c>
      <c r="J11" s="171"/>
      <c r="K11" s="240" t="s">
        <v>124</v>
      </c>
      <c r="L11" s="14"/>
      <c r="M11" s="15"/>
      <c r="N11" s="250">
        <v>15000.0</v>
      </c>
      <c r="O11" s="272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254"/>
      <c r="L12" s="171"/>
      <c r="M12" s="171"/>
      <c r="N12" s="249">
        <f>SUM(N9:N11)</f>
        <v>48550</v>
      </c>
      <c r="O12" s="249">
        <f>N12/3</f>
        <v>16183.33333</v>
      </c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254"/>
      <c r="L13" s="171"/>
      <c r="M13" s="171"/>
      <c r="N13" s="171"/>
      <c r="O13" s="248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107</v>
      </c>
      <c r="B14" s="191"/>
      <c r="C14" s="191" t="s">
        <v>122</v>
      </c>
      <c r="D14" s="209" t="s">
        <v>66</v>
      </c>
      <c r="E14" s="210">
        <v>16183.0</v>
      </c>
      <c r="F14" s="211">
        <v>1.0</v>
      </c>
      <c r="G14" s="195">
        <f>F14*CONSOLIDADO!$G$17</f>
        <v>80</v>
      </c>
      <c r="H14" s="191"/>
      <c r="I14" s="210">
        <f t="shared" ref="I14:I15" si="1">F14*E14</f>
        <v>16183</v>
      </c>
      <c r="J14" s="207"/>
      <c r="K14" s="254"/>
      <c r="L14" s="171"/>
      <c r="M14" s="171"/>
      <c r="N14" s="171"/>
      <c r="O14" s="248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83</v>
      </c>
      <c r="C15" s="192" t="s">
        <v>84</v>
      </c>
      <c r="D15" s="193" t="s">
        <v>85</v>
      </c>
      <c r="E15" s="210">
        <v>2573.0</v>
      </c>
      <c r="F15" s="212">
        <v>0.08823529411764706</v>
      </c>
      <c r="G15" s="195">
        <f>F15*CONSOLIDADO!$G$17</f>
        <v>7.058823529</v>
      </c>
      <c r="H15" s="191"/>
      <c r="I15" s="210">
        <f t="shared" si="1"/>
        <v>227.0294118</v>
      </c>
      <c r="J15" s="207"/>
      <c r="K15" s="254"/>
      <c r="L15" s="171"/>
      <c r="M15" s="171"/>
      <c r="N15" s="171"/>
      <c r="O15" s="248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9"/>
      <c r="C16" s="199"/>
      <c r="D16" s="199"/>
      <c r="E16" s="205"/>
      <c r="F16" s="199"/>
      <c r="G16" s="201"/>
      <c r="H16" s="202" t="s">
        <v>73</v>
      </c>
      <c r="I16" s="267">
        <f>SUM(I14:I15)</f>
        <v>16410.02941</v>
      </c>
      <c r="J16" s="171"/>
      <c r="K16" s="254"/>
      <c r="L16" s="171"/>
      <c r="M16" s="171"/>
      <c r="N16" s="171"/>
      <c r="O16" s="248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204" t="s">
        <v>86</v>
      </c>
      <c r="C17" s="204" t="s">
        <v>87</v>
      </c>
      <c r="D17" s="199"/>
      <c r="E17" s="205"/>
      <c r="F17" s="199"/>
      <c r="G17" s="201"/>
      <c r="H17" s="199"/>
      <c r="I17" s="266"/>
      <c r="J17" s="207"/>
      <c r="K17" s="254"/>
      <c r="L17" s="171"/>
      <c r="M17" s="171"/>
      <c r="N17" s="171"/>
      <c r="O17" s="248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88" t="s">
        <v>64</v>
      </c>
      <c r="C18" s="188" t="s">
        <v>65</v>
      </c>
      <c r="D18" s="188" t="s">
        <v>66</v>
      </c>
      <c r="E18" s="189" t="s">
        <v>67</v>
      </c>
      <c r="F18" s="188" t="s">
        <v>68</v>
      </c>
      <c r="G18" s="208"/>
      <c r="H18" s="188" t="s">
        <v>69</v>
      </c>
      <c r="I18" s="262" t="s">
        <v>70</v>
      </c>
      <c r="J18" s="207"/>
      <c r="K18" s="254"/>
      <c r="L18" s="171"/>
      <c r="M18" s="171"/>
      <c r="N18" s="171"/>
      <c r="O18" s="248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9"/>
      <c r="C19" s="191"/>
      <c r="D19" s="193"/>
      <c r="E19" s="210"/>
      <c r="F19" s="211"/>
      <c r="G19" s="273"/>
      <c r="H19" s="214"/>
      <c r="I19" s="263">
        <v>0.0</v>
      </c>
      <c r="J19" s="207"/>
      <c r="K19" s="254"/>
      <c r="L19" s="171"/>
      <c r="M19" s="171"/>
      <c r="N19" s="171"/>
      <c r="O19" s="248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2"/>
      <c r="C20" s="192"/>
      <c r="D20" s="192"/>
      <c r="E20" s="215"/>
      <c r="F20" s="192"/>
      <c r="G20" s="195"/>
      <c r="H20" s="192"/>
      <c r="I20" s="263">
        <v>0.0</v>
      </c>
      <c r="J20" s="207"/>
      <c r="K20" s="254"/>
      <c r="L20" s="171"/>
      <c r="M20" s="171"/>
      <c r="N20" s="171"/>
      <c r="O20" s="248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9"/>
      <c r="C21" s="199"/>
      <c r="D21" s="199"/>
      <c r="E21" s="205"/>
      <c r="F21" s="199"/>
      <c r="G21" s="201"/>
      <c r="H21" s="202" t="s">
        <v>73</v>
      </c>
      <c r="I21" s="267">
        <f>SUM(I19)</f>
        <v>0</v>
      </c>
      <c r="J21" s="171"/>
      <c r="K21" s="254"/>
      <c r="L21" s="171"/>
      <c r="M21" s="171"/>
      <c r="N21" s="171"/>
      <c r="O21" s="248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4" t="s">
        <v>88</v>
      </c>
      <c r="C22" s="204" t="s">
        <v>89</v>
      </c>
      <c r="D22" s="199"/>
      <c r="E22" s="205"/>
      <c r="F22" s="199"/>
      <c r="G22" s="201"/>
      <c r="H22" s="199"/>
      <c r="I22" s="266"/>
      <c r="J22" s="207"/>
      <c r="K22" s="254"/>
      <c r="L22" s="171"/>
      <c r="M22" s="171"/>
      <c r="N22" s="171"/>
      <c r="O22" s="248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88" t="s">
        <v>64</v>
      </c>
      <c r="C23" s="188" t="s">
        <v>65</v>
      </c>
      <c r="D23" s="188" t="s">
        <v>66</v>
      </c>
      <c r="E23" s="189" t="s">
        <v>90</v>
      </c>
      <c r="F23" s="188" t="s">
        <v>68</v>
      </c>
      <c r="G23" s="208"/>
      <c r="H23" s="188" t="s">
        <v>91</v>
      </c>
      <c r="I23" s="262" t="s">
        <v>70</v>
      </c>
      <c r="J23" s="207"/>
      <c r="K23" s="255"/>
      <c r="L23" s="216"/>
      <c r="M23" s="216"/>
      <c r="N23" s="171"/>
      <c r="O23" s="248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 t="s">
        <v>76</v>
      </c>
      <c r="B24" s="209" t="s">
        <v>92</v>
      </c>
      <c r="C24" s="192" t="s">
        <v>93</v>
      </c>
      <c r="D24" s="193" t="s">
        <v>94</v>
      </c>
      <c r="E24" s="217">
        <v>194000.0</v>
      </c>
      <c r="F24" s="211">
        <v>1.0</v>
      </c>
      <c r="G24" s="195">
        <f>H24*CONSOLIDADO!$G$17</f>
        <v>6.3908</v>
      </c>
      <c r="H24" s="211">
        <v>0.079885</v>
      </c>
      <c r="I24" s="263">
        <f>ROUND(F24*E24*H24,0)</f>
        <v>15498</v>
      </c>
      <c r="J24" s="207"/>
      <c r="K24" s="254"/>
      <c r="L24" s="171"/>
      <c r="M24" s="218"/>
      <c r="N24" s="171"/>
      <c r="O24" s="248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209"/>
      <c r="C25" s="191"/>
      <c r="D25" s="193"/>
      <c r="E25" s="217"/>
      <c r="F25" s="211"/>
      <c r="G25" s="195"/>
      <c r="H25" s="211"/>
      <c r="I25" s="263">
        <v>0.0</v>
      </c>
      <c r="J25" s="207"/>
      <c r="K25" s="254"/>
      <c r="L25" s="171"/>
      <c r="M25" s="218"/>
      <c r="N25" s="171"/>
      <c r="O25" s="248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9"/>
      <c r="C26" s="219" t="s">
        <v>95</v>
      </c>
      <c r="D26" s="219">
        <v>1.0</v>
      </c>
      <c r="E26" s="205"/>
      <c r="F26" s="199"/>
      <c r="G26" s="199"/>
      <c r="H26" s="202" t="s">
        <v>73</v>
      </c>
      <c r="I26" s="267">
        <f>SUM(I24:I25)</f>
        <v>15498</v>
      </c>
      <c r="J26" s="171"/>
      <c r="K26" s="254"/>
      <c r="L26" s="171"/>
      <c r="M26" s="171"/>
      <c r="N26" s="171"/>
      <c r="O26" s="248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0"/>
      <c r="C27" s="220"/>
      <c r="D27" s="220"/>
      <c r="E27" s="181"/>
      <c r="F27" s="180"/>
      <c r="G27" s="180"/>
      <c r="H27" s="221"/>
      <c r="I27" s="269"/>
      <c r="J27" s="171"/>
      <c r="K27" s="254"/>
      <c r="L27" s="171"/>
      <c r="M27" s="171"/>
      <c r="N27" s="171"/>
      <c r="O27" s="248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6.5" customHeight="1">
      <c r="A28" s="171"/>
      <c r="B28" s="180"/>
      <c r="C28" s="171"/>
      <c r="D28" s="171"/>
      <c r="E28" s="181"/>
      <c r="F28" s="223" t="s">
        <v>96</v>
      </c>
      <c r="G28" s="14"/>
      <c r="H28" s="15"/>
      <c r="I28" s="270">
        <f>I26+I21+I16+I11</f>
        <v>32683.02941</v>
      </c>
      <c r="J28" s="207"/>
      <c r="K28" s="274"/>
      <c r="L28" s="171"/>
      <c r="M28" s="171"/>
      <c r="N28" s="171"/>
      <c r="O28" s="248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25"/>
      <c r="C29" s="226"/>
      <c r="D29" s="227"/>
      <c r="E29" s="171"/>
      <c r="F29" s="227"/>
      <c r="G29" s="227"/>
      <c r="H29" s="226"/>
      <c r="I29" s="227"/>
      <c r="J29" s="226"/>
      <c r="K29" s="254"/>
      <c r="L29" s="171"/>
      <c r="M29" s="171"/>
      <c r="N29" s="171"/>
      <c r="O29" s="248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9" t="s">
        <v>97</v>
      </c>
      <c r="D30" s="230"/>
      <c r="E30" s="231"/>
      <c r="F30" s="231"/>
      <c r="G30" s="231"/>
      <c r="H30" s="231"/>
      <c r="I30" s="231"/>
      <c r="J30" s="226"/>
      <c r="K30" s="254"/>
      <c r="L30" s="171"/>
      <c r="M30" s="171"/>
      <c r="N30" s="171"/>
      <c r="O30" s="248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32"/>
      <c r="D31" s="14"/>
      <c r="E31" s="14"/>
      <c r="F31" s="14"/>
      <c r="G31" s="14"/>
      <c r="H31" s="14"/>
      <c r="I31" s="15"/>
      <c r="J31" s="226"/>
      <c r="K31" s="254"/>
      <c r="L31" s="171"/>
      <c r="M31" s="171"/>
      <c r="N31" s="171"/>
      <c r="O31" s="248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3"/>
      <c r="D32" s="14"/>
      <c r="E32" s="14"/>
      <c r="F32" s="14"/>
      <c r="G32" s="14"/>
      <c r="H32" s="14"/>
      <c r="I32" s="15"/>
      <c r="J32" s="226"/>
      <c r="K32" s="254"/>
      <c r="L32" s="171"/>
      <c r="M32" s="171"/>
      <c r="N32" s="171"/>
      <c r="O32" s="248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71"/>
      <c r="C33" s="171"/>
      <c r="D33" s="171"/>
      <c r="E33" s="171"/>
      <c r="F33" s="171"/>
      <c r="G33" s="171"/>
      <c r="H33" s="171"/>
      <c r="I33" s="171"/>
      <c r="J33" s="171"/>
      <c r="K33" s="254"/>
      <c r="L33" s="171"/>
      <c r="M33" s="171"/>
      <c r="N33" s="171"/>
      <c r="O33" s="248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256"/>
      <c r="L34" s="257"/>
      <c r="M34" s="257"/>
      <c r="N34" s="257"/>
      <c r="O34" s="258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1:M11"/>
    <mergeCell ref="F28:H28"/>
    <mergeCell ref="D30:I30"/>
    <mergeCell ref="C31:I31"/>
    <mergeCell ref="C32:I32"/>
    <mergeCell ref="B2:I2"/>
    <mergeCell ref="C4:F4"/>
    <mergeCell ref="C5:I5"/>
    <mergeCell ref="K8:M8"/>
    <mergeCell ref="N8:O8"/>
    <mergeCell ref="K9:M9"/>
    <mergeCell ref="K10:M10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3.5" customHeight="1">
      <c r="A4" s="171"/>
      <c r="B4" s="174" t="s">
        <v>59</v>
      </c>
      <c r="C4" s="234" t="s">
        <v>125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I26*8%</f>
        <v>931.84</v>
      </c>
      <c r="F9" s="192">
        <v>1.0</v>
      </c>
      <c r="G9" s="195">
        <f>F9*CONSOLIDADO!$G$16</f>
        <v>150</v>
      </c>
      <c r="H9" s="192"/>
      <c r="I9" s="263">
        <f>ROUND(F9*E9,0)</f>
        <v>932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F10*CONSOLIDADO!$G$16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932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113</v>
      </c>
      <c r="C14" s="191" t="s">
        <v>114</v>
      </c>
      <c r="D14" s="209" t="s">
        <v>66</v>
      </c>
      <c r="E14" s="210">
        <v>3663.0</v>
      </c>
      <c r="F14" s="211">
        <v>1.0</v>
      </c>
      <c r="G14" s="195">
        <f>F14*CONSOLIDADO!$G$16</f>
        <v>150</v>
      </c>
      <c r="H14" s="191"/>
      <c r="I14" s="210">
        <f t="shared" ref="I14:I15" si="1">F14*E14</f>
        <v>3663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83</v>
      </c>
      <c r="C15" s="192" t="s">
        <v>84</v>
      </c>
      <c r="D15" s="193" t="s">
        <v>85</v>
      </c>
      <c r="E15" s="210">
        <v>2573.0</v>
      </c>
      <c r="F15" s="212">
        <v>0.1</v>
      </c>
      <c r="G15" s="195">
        <f>F15*CONSOLIDADO!$G$16</f>
        <v>15</v>
      </c>
      <c r="H15" s="191"/>
      <c r="I15" s="210">
        <f t="shared" si="1"/>
        <v>257.3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9"/>
      <c r="C16" s="199"/>
      <c r="D16" s="199"/>
      <c r="E16" s="205"/>
      <c r="F16" s="199"/>
      <c r="G16" s="201"/>
      <c r="H16" s="202" t="s">
        <v>73</v>
      </c>
      <c r="I16" s="267">
        <f>SUM(I14:I15)</f>
        <v>3920.3</v>
      </c>
      <c r="J16" s="171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204" t="s">
        <v>86</v>
      </c>
      <c r="C17" s="204" t="s">
        <v>87</v>
      </c>
      <c r="D17" s="199"/>
      <c r="E17" s="205"/>
      <c r="F17" s="199"/>
      <c r="G17" s="201"/>
      <c r="H17" s="199"/>
      <c r="I17" s="266"/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88" t="s">
        <v>64</v>
      </c>
      <c r="C18" s="188" t="s">
        <v>65</v>
      </c>
      <c r="D18" s="188" t="s">
        <v>66</v>
      </c>
      <c r="E18" s="189" t="s">
        <v>67</v>
      </c>
      <c r="F18" s="188" t="s">
        <v>68</v>
      </c>
      <c r="G18" s="208"/>
      <c r="H18" s="188" t="s">
        <v>69</v>
      </c>
      <c r="I18" s="262" t="s">
        <v>70</v>
      </c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9"/>
      <c r="C19" s="191"/>
      <c r="D19" s="193"/>
      <c r="E19" s="210"/>
      <c r="F19" s="211"/>
      <c r="G19" s="195">
        <f>F19*CONSOLIDADO!$G$16</f>
        <v>0</v>
      </c>
      <c r="H19" s="214"/>
      <c r="I19" s="263">
        <v>0.0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2"/>
      <c r="C20" s="192"/>
      <c r="D20" s="192"/>
      <c r="E20" s="215"/>
      <c r="F20" s="192"/>
      <c r="G20" s="195">
        <f>F20*CONSOLIDADO!$G$16</f>
        <v>0</v>
      </c>
      <c r="H20" s="192"/>
      <c r="I20" s="263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9"/>
      <c r="C21" s="199"/>
      <c r="D21" s="199"/>
      <c r="E21" s="205"/>
      <c r="F21" s="199"/>
      <c r="G21" s="201"/>
      <c r="H21" s="202" t="s">
        <v>73</v>
      </c>
      <c r="I21" s="267">
        <f>SUM(I19)</f>
        <v>0</v>
      </c>
      <c r="J21" s="171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4" t="s">
        <v>88</v>
      </c>
      <c r="C22" s="204" t="s">
        <v>89</v>
      </c>
      <c r="D22" s="199"/>
      <c r="E22" s="205"/>
      <c r="F22" s="199"/>
      <c r="G22" s="201"/>
      <c r="H22" s="199"/>
      <c r="I22" s="266"/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88" t="s">
        <v>64</v>
      </c>
      <c r="C23" s="188" t="s">
        <v>65</v>
      </c>
      <c r="D23" s="188" t="s">
        <v>66</v>
      </c>
      <c r="E23" s="189" t="s">
        <v>90</v>
      </c>
      <c r="F23" s="188" t="s">
        <v>68</v>
      </c>
      <c r="G23" s="208"/>
      <c r="H23" s="188" t="s">
        <v>91</v>
      </c>
      <c r="I23" s="262" t="s">
        <v>70</v>
      </c>
      <c r="J23" s="207"/>
      <c r="K23" s="216"/>
      <c r="L23" s="216"/>
      <c r="M23" s="216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 t="s">
        <v>76</v>
      </c>
      <c r="B24" s="209" t="s">
        <v>92</v>
      </c>
      <c r="C24" s="192" t="s">
        <v>93</v>
      </c>
      <c r="D24" s="193" t="s">
        <v>94</v>
      </c>
      <c r="E24" s="217">
        <v>194000.0</v>
      </c>
      <c r="F24" s="211">
        <v>1.0</v>
      </c>
      <c r="G24" s="195">
        <f>H24*CONSOLIDADO!$G$16</f>
        <v>9.00585</v>
      </c>
      <c r="H24" s="211">
        <v>0.060039</v>
      </c>
      <c r="I24" s="263">
        <f>ROUND(F24*E24*H24,0)</f>
        <v>11648</v>
      </c>
      <c r="J24" s="207"/>
      <c r="K24" s="171"/>
      <c r="L24" s="171"/>
      <c r="M24" s="218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92"/>
      <c r="C25" s="192"/>
      <c r="D25" s="192"/>
      <c r="E25" s="215"/>
      <c r="F25" s="192"/>
      <c r="G25" s="195"/>
      <c r="H25" s="192"/>
      <c r="I25" s="268">
        <v>0.0</v>
      </c>
      <c r="J25" s="207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9"/>
      <c r="C26" s="219" t="s">
        <v>95</v>
      </c>
      <c r="D26" s="219">
        <v>1.0</v>
      </c>
      <c r="E26" s="205"/>
      <c r="F26" s="199"/>
      <c r="G26" s="199"/>
      <c r="H26" s="202" t="s">
        <v>73</v>
      </c>
      <c r="I26" s="267">
        <f>SUM(I24:I25)</f>
        <v>11648</v>
      </c>
      <c r="J26" s="171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0"/>
      <c r="C27" s="220"/>
      <c r="D27" s="220"/>
      <c r="E27" s="181"/>
      <c r="F27" s="180"/>
      <c r="G27" s="180"/>
      <c r="H27" s="221"/>
      <c r="I27" s="269"/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6.5" customHeight="1">
      <c r="A28" s="171"/>
      <c r="B28" s="180"/>
      <c r="C28" s="171"/>
      <c r="D28" s="171"/>
      <c r="E28" s="181"/>
      <c r="F28" s="223" t="s">
        <v>96</v>
      </c>
      <c r="G28" s="14"/>
      <c r="H28" s="15"/>
      <c r="I28" s="270">
        <f>I26+I21+I16+I11</f>
        <v>16500.3</v>
      </c>
      <c r="J28" s="207"/>
      <c r="K28" s="218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25"/>
      <c r="C29" s="226"/>
      <c r="D29" s="227"/>
      <c r="E29" s="171"/>
      <c r="F29" s="227"/>
      <c r="G29" s="227"/>
      <c r="H29" s="226"/>
      <c r="I29" s="227"/>
      <c r="J29" s="226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9" t="s">
        <v>97</v>
      </c>
      <c r="D30" s="230"/>
      <c r="E30" s="231"/>
      <c r="F30" s="231"/>
      <c r="G30" s="231"/>
      <c r="H30" s="231"/>
      <c r="I30" s="231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32"/>
      <c r="D31" s="14"/>
      <c r="E31" s="14"/>
      <c r="F31" s="14"/>
      <c r="G31" s="14"/>
      <c r="H31" s="14"/>
      <c r="I31" s="15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3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71"/>
      <c r="C33" s="171"/>
      <c r="D33" s="171"/>
      <c r="E33" s="171"/>
      <c r="F33" s="171"/>
      <c r="G33" s="171"/>
      <c r="H33" s="171"/>
      <c r="I33" s="171"/>
      <c r="J33" s="171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28:H28"/>
    <mergeCell ref="D30:I30"/>
    <mergeCell ref="C31:I31"/>
    <mergeCell ref="C32:I32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3.75" customHeight="1">
      <c r="A4" s="171"/>
      <c r="B4" s="174" t="s">
        <v>59</v>
      </c>
      <c r="C4" s="234" t="s">
        <v>126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I26*5%</f>
        <v>774.9</v>
      </c>
      <c r="F9" s="192">
        <v>1.0</v>
      </c>
      <c r="G9" s="195">
        <f>F9*CONSOLIDADO!$G$18</f>
        <v>10</v>
      </c>
      <c r="H9" s="192"/>
      <c r="I9" s="263">
        <f>ROUND(F9*E9,0)</f>
        <v>775</v>
      </c>
      <c r="J9" s="183"/>
      <c r="K9" s="271" t="s">
        <v>127</v>
      </c>
      <c r="L9" s="14"/>
      <c r="M9" s="15"/>
      <c r="N9" s="239" t="s">
        <v>100</v>
      </c>
      <c r="O9" s="15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F10*CONSOLIDADO!$G$18</f>
        <v>0</v>
      </c>
      <c r="H10" s="197"/>
      <c r="I10" s="264">
        <v>0.0</v>
      </c>
      <c r="J10" s="183"/>
      <c r="K10" s="240" t="s">
        <v>128</v>
      </c>
      <c r="L10" s="14"/>
      <c r="M10" s="15"/>
      <c r="N10" s="249">
        <v>17600.0</v>
      </c>
      <c r="O10" s="248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775</v>
      </c>
      <c r="J11" s="171"/>
      <c r="K11" s="240" t="s">
        <v>129</v>
      </c>
      <c r="L11" s="14"/>
      <c r="M11" s="15"/>
      <c r="N11" s="249">
        <v>12900.0</v>
      </c>
      <c r="O11" s="248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240"/>
      <c r="L12" s="14"/>
      <c r="M12" s="15"/>
      <c r="N12" s="250">
        <v>17600.0</v>
      </c>
      <c r="O12" s="248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254"/>
      <c r="L13" s="171"/>
      <c r="M13" s="171"/>
      <c r="N13" s="249">
        <f>SUM(N10:N12)</f>
        <v>48100</v>
      </c>
      <c r="O13" s="249">
        <f>N13/3</f>
        <v>16033.33333</v>
      </c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107</v>
      </c>
      <c r="B14" s="191"/>
      <c r="C14" s="191" t="s">
        <v>127</v>
      </c>
      <c r="D14" s="209" t="s">
        <v>66</v>
      </c>
      <c r="E14" s="210">
        <v>16033.0</v>
      </c>
      <c r="F14" s="211">
        <v>1.0</v>
      </c>
      <c r="G14" s="195">
        <f>F14*CONSOLIDADO!$G$17</f>
        <v>80</v>
      </c>
      <c r="H14" s="191"/>
      <c r="I14" s="210">
        <f t="shared" ref="I14:I15" si="1">F14*E14</f>
        <v>16033</v>
      </c>
      <c r="J14" s="207"/>
      <c r="K14" s="254"/>
      <c r="L14" s="171"/>
      <c r="M14" s="171"/>
      <c r="N14" s="171"/>
      <c r="O14" s="248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83</v>
      </c>
      <c r="C15" s="192" t="s">
        <v>84</v>
      </c>
      <c r="D15" s="193" t="s">
        <v>85</v>
      </c>
      <c r="E15" s="210">
        <v>2573.0</v>
      </c>
      <c r="F15" s="212">
        <v>0.08823529411764706</v>
      </c>
      <c r="G15" s="195">
        <f>F15*CONSOLIDADO!$G$17</f>
        <v>7.058823529</v>
      </c>
      <c r="H15" s="191"/>
      <c r="I15" s="210">
        <f t="shared" si="1"/>
        <v>227.0294118</v>
      </c>
      <c r="J15" s="207"/>
      <c r="K15" s="254"/>
      <c r="L15" s="171"/>
      <c r="M15" s="171"/>
      <c r="N15" s="171"/>
      <c r="O15" s="248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9"/>
      <c r="C16" s="199"/>
      <c r="D16" s="199"/>
      <c r="E16" s="205"/>
      <c r="F16" s="199"/>
      <c r="G16" s="201"/>
      <c r="H16" s="202" t="s">
        <v>73</v>
      </c>
      <c r="I16" s="267">
        <f>SUM(I14:I15)</f>
        <v>16260.02941</v>
      </c>
      <c r="J16" s="171"/>
      <c r="K16" s="254"/>
      <c r="L16" s="171"/>
      <c r="M16" s="171"/>
      <c r="N16" s="171"/>
      <c r="O16" s="248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204" t="s">
        <v>86</v>
      </c>
      <c r="C17" s="204" t="s">
        <v>87</v>
      </c>
      <c r="D17" s="199"/>
      <c r="E17" s="205"/>
      <c r="F17" s="199"/>
      <c r="G17" s="201"/>
      <c r="H17" s="199"/>
      <c r="I17" s="266"/>
      <c r="J17" s="207"/>
      <c r="K17" s="254"/>
      <c r="L17" s="171"/>
      <c r="M17" s="171"/>
      <c r="N17" s="171"/>
      <c r="O17" s="248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88" t="s">
        <v>64</v>
      </c>
      <c r="C18" s="188" t="s">
        <v>65</v>
      </c>
      <c r="D18" s="188" t="s">
        <v>66</v>
      </c>
      <c r="E18" s="189" t="s">
        <v>67</v>
      </c>
      <c r="F18" s="188" t="s">
        <v>68</v>
      </c>
      <c r="G18" s="208"/>
      <c r="H18" s="188" t="s">
        <v>69</v>
      </c>
      <c r="I18" s="262" t="s">
        <v>70</v>
      </c>
      <c r="J18" s="207"/>
      <c r="K18" s="254"/>
      <c r="L18" s="171"/>
      <c r="M18" s="171"/>
      <c r="N18" s="171"/>
      <c r="O18" s="248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9"/>
      <c r="C19" s="191"/>
      <c r="D19" s="193"/>
      <c r="E19" s="210"/>
      <c r="F19" s="211"/>
      <c r="G19" s="273"/>
      <c r="H19" s="214"/>
      <c r="I19" s="263">
        <v>0.0</v>
      </c>
      <c r="J19" s="207"/>
      <c r="K19" s="254"/>
      <c r="L19" s="171"/>
      <c r="M19" s="171"/>
      <c r="N19" s="171"/>
      <c r="O19" s="248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2"/>
      <c r="C20" s="192"/>
      <c r="D20" s="192"/>
      <c r="E20" s="215"/>
      <c r="F20" s="192"/>
      <c r="G20" s="195"/>
      <c r="H20" s="192"/>
      <c r="I20" s="263">
        <v>0.0</v>
      </c>
      <c r="J20" s="207"/>
      <c r="K20" s="254"/>
      <c r="L20" s="171"/>
      <c r="M20" s="171"/>
      <c r="N20" s="171"/>
      <c r="O20" s="248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9"/>
      <c r="C21" s="199"/>
      <c r="D21" s="199"/>
      <c r="E21" s="205"/>
      <c r="F21" s="199"/>
      <c r="G21" s="201"/>
      <c r="H21" s="202" t="s">
        <v>73</v>
      </c>
      <c r="I21" s="267">
        <f>SUM(I19)</f>
        <v>0</v>
      </c>
      <c r="J21" s="171"/>
      <c r="K21" s="254"/>
      <c r="L21" s="171"/>
      <c r="M21" s="171"/>
      <c r="N21" s="171"/>
      <c r="O21" s="248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4" t="s">
        <v>88</v>
      </c>
      <c r="C22" s="204" t="s">
        <v>89</v>
      </c>
      <c r="D22" s="199"/>
      <c r="E22" s="205"/>
      <c r="F22" s="199"/>
      <c r="G22" s="201"/>
      <c r="H22" s="199"/>
      <c r="I22" s="266"/>
      <c r="J22" s="207"/>
      <c r="K22" s="254"/>
      <c r="L22" s="171"/>
      <c r="M22" s="171"/>
      <c r="N22" s="171"/>
      <c r="O22" s="248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88" t="s">
        <v>64</v>
      </c>
      <c r="C23" s="188" t="s">
        <v>65</v>
      </c>
      <c r="D23" s="188" t="s">
        <v>66</v>
      </c>
      <c r="E23" s="189" t="s">
        <v>90</v>
      </c>
      <c r="F23" s="188" t="s">
        <v>68</v>
      </c>
      <c r="G23" s="208"/>
      <c r="H23" s="188" t="s">
        <v>91</v>
      </c>
      <c r="I23" s="262" t="s">
        <v>70</v>
      </c>
      <c r="J23" s="207"/>
      <c r="K23" s="255"/>
      <c r="L23" s="216"/>
      <c r="M23" s="216"/>
      <c r="N23" s="171"/>
      <c r="O23" s="248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 t="s">
        <v>76</v>
      </c>
      <c r="B24" s="209" t="s">
        <v>92</v>
      </c>
      <c r="C24" s="192" t="s">
        <v>93</v>
      </c>
      <c r="D24" s="193" t="s">
        <v>94</v>
      </c>
      <c r="E24" s="217">
        <v>194000.0</v>
      </c>
      <c r="F24" s="211">
        <v>1.0</v>
      </c>
      <c r="G24" s="195">
        <f>H24*CONSOLIDADO!$G$17</f>
        <v>6.3908</v>
      </c>
      <c r="H24" s="211">
        <v>0.079885</v>
      </c>
      <c r="I24" s="263">
        <f>ROUND(F24*E24*H24,0)</f>
        <v>15498</v>
      </c>
      <c r="J24" s="207"/>
      <c r="K24" s="254"/>
      <c r="L24" s="171"/>
      <c r="M24" s="218"/>
      <c r="N24" s="171"/>
      <c r="O24" s="248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209"/>
      <c r="C25" s="191"/>
      <c r="D25" s="193"/>
      <c r="E25" s="217"/>
      <c r="F25" s="211"/>
      <c r="G25" s="195"/>
      <c r="H25" s="211"/>
      <c r="I25" s="263">
        <v>0.0</v>
      </c>
      <c r="J25" s="207"/>
      <c r="K25" s="254"/>
      <c r="L25" s="171"/>
      <c r="M25" s="218"/>
      <c r="N25" s="171"/>
      <c r="O25" s="248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9"/>
      <c r="C26" s="219" t="s">
        <v>95</v>
      </c>
      <c r="D26" s="219">
        <v>1.0</v>
      </c>
      <c r="E26" s="205"/>
      <c r="F26" s="199"/>
      <c r="G26" s="199"/>
      <c r="H26" s="202" t="s">
        <v>73</v>
      </c>
      <c r="I26" s="267">
        <f>SUM(I24:I25)</f>
        <v>15498</v>
      </c>
      <c r="J26" s="171"/>
      <c r="K26" s="254"/>
      <c r="L26" s="171"/>
      <c r="M26" s="171"/>
      <c r="N26" s="171"/>
      <c r="O26" s="248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0"/>
      <c r="C27" s="220"/>
      <c r="D27" s="220"/>
      <c r="E27" s="181"/>
      <c r="F27" s="180"/>
      <c r="G27" s="180"/>
      <c r="H27" s="221"/>
      <c r="I27" s="269"/>
      <c r="J27" s="171"/>
      <c r="K27" s="254"/>
      <c r="L27" s="171"/>
      <c r="M27" s="171"/>
      <c r="N27" s="171"/>
      <c r="O27" s="248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6.5" customHeight="1">
      <c r="A28" s="171"/>
      <c r="B28" s="180"/>
      <c r="C28" s="171"/>
      <c r="D28" s="171"/>
      <c r="E28" s="181"/>
      <c r="F28" s="223" t="s">
        <v>96</v>
      </c>
      <c r="G28" s="14"/>
      <c r="H28" s="15"/>
      <c r="I28" s="270">
        <f>I26+I21+I16+I11</f>
        <v>32533.02941</v>
      </c>
      <c r="J28" s="207"/>
      <c r="K28" s="274"/>
      <c r="L28" s="171"/>
      <c r="M28" s="171"/>
      <c r="N28" s="171"/>
      <c r="O28" s="248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25"/>
      <c r="C29" s="226"/>
      <c r="D29" s="227"/>
      <c r="E29" s="171"/>
      <c r="F29" s="227"/>
      <c r="G29" s="227"/>
      <c r="H29" s="226"/>
      <c r="I29" s="227"/>
      <c r="J29" s="226"/>
      <c r="K29" s="254"/>
      <c r="L29" s="171"/>
      <c r="M29" s="171"/>
      <c r="N29" s="171"/>
      <c r="O29" s="248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9" t="s">
        <v>97</v>
      </c>
      <c r="D30" s="230"/>
      <c r="E30" s="231"/>
      <c r="F30" s="231"/>
      <c r="G30" s="231"/>
      <c r="H30" s="231"/>
      <c r="I30" s="231"/>
      <c r="J30" s="226"/>
      <c r="K30" s="254"/>
      <c r="L30" s="171"/>
      <c r="M30" s="171"/>
      <c r="N30" s="171"/>
      <c r="O30" s="248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32"/>
      <c r="D31" s="14"/>
      <c r="E31" s="14"/>
      <c r="F31" s="14"/>
      <c r="G31" s="14"/>
      <c r="H31" s="14"/>
      <c r="I31" s="15"/>
      <c r="J31" s="226"/>
      <c r="K31" s="254"/>
      <c r="L31" s="171"/>
      <c r="M31" s="171"/>
      <c r="N31" s="171"/>
      <c r="O31" s="248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3"/>
      <c r="D32" s="14"/>
      <c r="E32" s="14"/>
      <c r="F32" s="14"/>
      <c r="G32" s="14"/>
      <c r="H32" s="14"/>
      <c r="I32" s="15"/>
      <c r="J32" s="226"/>
      <c r="K32" s="254"/>
      <c r="L32" s="171"/>
      <c r="M32" s="171"/>
      <c r="N32" s="171"/>
      <c r="O32" s="248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71"/>
      <c r="C33" s="171"/>
      <c r="D33" s="171"/>
      <c r="E33" s="171"/>
      <c r="F33" s="171"/>
      <c r="G33" s="171"/>
      <c r="H33" s="171"/>
      <c r="I33" s="171"/>
      <c r="J33" s="171"/>
      <c r="K33" s="256"/>
      <c r="L33" s="257"/>
      <c r="M33" s="257"/>
      <c r="N33" s="257"/>
      <c r="O33" s="258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2:M12"/>
    <mergeCell ref="F28:H28"/>
    <mergeCell ref="D30:I30"/>
    <mergeCell ref="C31:I31"/>
    <mergeCell ref="C32:I32"/>
    <mergeCell ref="B2:I2"/>
    <mergeCell ref="C4:F4"/>
    <mergeCell ref="C5:I5"/>
    <mergeCell ref="K9:M9"/>
    <mergeCell ref="N9:O9"/>
    <mergeCell ref="K10:M10"/>
    <mergeCell ref="K11:M11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9.57"/>
    <col customWidth="1" min="11" max="11" width="16.57"/>
    <col customWidth="1" min="12" max="12" width="21.43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56.25" customHeight="1">
      <c r="A4" s="171"/>
      <c r="B4" s="174" t="s">
        <v>59</v>
      </c>
      <c r="C4" s="275" t="s">
        <v>130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I26*5%</f>
        <v>485</v>
      </c>
      <c r="F9" s="192">
        <v>1.0</v>
      </c>
      <c r="G9" s="195">
        <f>F9*CONSOLIDADO!$G$20</f>
        <v>10</v>
      </c>
      <c r="H9" s="192"/>
      <c r="I9" s="263">
        <f>ROUND(F9*E9,0)</f>
        <v>485</v>
      </c>
      <c r="J9" s="183"/>
      <c r="K9" s="271" t="s">
        <v>131</v>
      </c>
      <c r="L9" s="15"/>
      <c r="M9" s="240" t="s">
        <v>132</v>
      </c>
      <c r="N9" s="15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F10*CONSOLIDADO!$G$20</f>
        <v>0</v>
      </c>
      <c r="H10" s="197"/>
      <c r="I10" s="264">
        <v>0.0</v>
      </c>
      <c r="J10" s="183"/>
      <c r="K10" s="240" t="s">
        <v>123</v>
      </c>
      <c r="L10" s="14"/>
      <c r="M10" s="249">
        <v>6500.0</v>
      </c>
      <c r="N10" s="248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485</v>
      </c>
      <c r="J11" s="171"/>
      <c r="K11" s="240" t="s">
        <v>106</v>
      </c>
      <c r="L11" s="14"/>
      <c r="M11" s="249">
        <v>7800.0</v>
      </c>
      <c r="N11" s="248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276" t="s">
        <v>133</v>
      </c>
      <c r="L12" s="15"/>
      <c r="M12" s="249">
        <v>3000.0</v>
      </c>
      <c r="N12" s="248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254"/>
      <c r="L13" s="171"/>
      <c r="M13" s="249">
        <f>SUM(M10:M12)</f>
        <v>17300</v>
      </c>
      <c r="N13" s="249">
        <f>M13/3</f>
        <v>5766.666667</v>
      </c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134</v>
      </c>
      <c r="B14" s="191"/>
      <c r="C14" s="191" t="s">
        <v>131</v>
      </c>
      <c r="D14" s="209" t="s">
        <v>66</v>
      </c>
      <c r="E14" s="210">
        <v>5767.0</v>
      </c>
      <c r="F14" s="211">
        <v>1.0</v>
      </c>
      <c r="G14" s="195">
        <f>F14*CONSOLIDADO!$G$20</f>
        <v>10</v>
      </c>
      <c r="H14" s="191"/>
      <c r="I14" s="210">
        <f t="shared" ref="I14:I15" si="1">F14*E14</f>
        <v>5767</v>
      </c>
      <c r="J14" s="207"/>
      <c r="K14" s="254"/>
      <c r="L14" s="171"/>
      <c r="M14" s="171"/>
      <c r="N14" s="248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83</v>
      </c>
      <c r="C15" s="192" t="s">
        <v>84</v>
      </c>
      <c r="D15" s="193" t="s">
        <v>85</v>
      </c>
      <c r="E15" s="210">
        <v>2573.0</v>
      </c>
      <c r="F15" s="212">
        <v>0.08356004663816466</v>
      </c>
      <c r="G15" s="195">
        <f>F15*CONSOLIDADO!$G$20</f>
        <v>0.8356004664</v>
      </c>
      <c r="H15" s="191"/>
      <c r="I15" s="210">
        <f t="shared" si="1"/>
        <v>215</v>
      </c>
      <c r="J15" s="207"/>
      <c r="K15" s="254"/>
      <c r="L15" s="171"/>
      <c r="M15" s="171"/>
      <c r="N15" s="248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9"/>
      <c r="C16" s="199"/>
      <c r="D16" s="199"/>
      <c r="E16" s="205"/>
      <c r="F16" s="199"/>
      <c r="G16" s="201"/>
      <c r="H16" s="202" t="s">
        <v>73</v>
      </c>
      <c r="I16" s="267">
        <f>SUM(I14:I15)</f>
        <v>5982</v>
      </c>
      <c r="J16" s="171"/>
      <c r="K16" s="254"/>
      <c r="L16" s="171"/>
      <c r="M16" s="171"/>
      <c r="N16" s="248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204" t="s">
        <v>86</v>
      </c>
      <c r="C17" s="204" t="s">
        <v>87</v>
      </c>
      <c r="D17" s="199"/>
      <c r="E17" s="205"/>
      <c r="F17" s="199"/>
      <c r="G17" s="201"/>
      <c r="H17" s="199"/>
      <c r="I17" s="266"/>
      <c r="J17" s="207"/>
      <c r="K17" s="254"/>
      <c r="L17" s="171"/>
      <c r="M17" s="171"/>
      <c r="N17" s="248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88" t="s">
        <v>64</v>
      </c>
      <c r="C18" s="188" t="s">
        <v>65</v>
      </c>
      <c r="D18" s="188" t="s">
        <v>66</v>
      </c>
      <c r="E18" s="189" t="s">
        <v>67</v>
      </c>
      <c r="F18" s="188" t="s">
        <v>68</v>
      </c>
      <c r="G18" s="208"/>
      <c r="H18" s="188" t="s">
        <v>69</v>
      </c>
      <c r="I18" s="262" t="s">
        <v>70</v>
      </c>
      <c r="J18" s="207"/>
      <c r="K18" s="254"/>
      <c r="L18" s="171"/>
      <c r="M18" s="171"/>
      <c r="N18" s="248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9"/>
      <c r="C19" s="191"/>
      <c r="D19" s="193"/>
      <c r="E19" s="210"/>
      <c r="F19" s="211"/>
      <c r="G19" s="195">
        <f>F19*CONSOLIDADO!$G$20</f>
        <v>0</v>
      </c>
      <c r="H19" s="214"/>
      <c r="I19" s="263">
        <v>0.0</v>
      </c>
      <c r="J19" s="207"/>
      <c r="K19" s="254"/>
      <c r="L19" s="171"/>
      <c r="M19" s="171"/>
      <c r="N19" s="248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2"/>
      <c r="C20" s="192"/>
      <c r="D20" s="192"/>
      <c r="E20" s="215"/>
      <c r="F20" s="192"/>
      <c r="G20" s="195">
        <f>F20*CONSOLIDADO!$G$20</f>
        <v>0</v>
      </c>
      <c r="H20" s="192"/>
      <c r="I20" s="263">
        <v>0.0</v>
      </c>
      <c r="J20" s="207"/>
      <c r="K20" s="254"/>
      <c r="L20" s="171"/>
      <c r="M20" s="171"/>
      <c r="N20" s="248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9"/>
      <c r="C21" s="199"/>
      <c r="D21" s="199"/>
      <c r="E21" s="205"/>
      <c r="F21" s="199"/>
      <c r="G21" s="201"/>
      <c r="H21" s="202" t="s">
        <v>73</v>
      </c>
      <c r="I21" s="267">
        <f>SUM(I19)</f>
        <v>0</v>
      </c>
      <c r="J21" s="171"/>
      <c r="K21" s="254"/>
      <c r="L21" s="171"/>
      <c r="M21" s="171"/>
      <c r="N21" s="248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4" t="s">
        <v>88</v>
      </c>
      <c r="C22" s="204" t="s">
        <v>89</v>
      </c>
      <c r="D22" s="199"/>
      <c r="E22" s="205"/>
      <c r="F22" s="199"/>
      <c r="G22" s="201"/>
      <c r="H22" s="199"/>
      <c r="I22" s="266"/>
      <c r="J22" s="207"/>
      <c r="K22" s="254"/>
      <c r="L22" s="171"/>
      <c r="M22" s="171"/>
      <c r="N22" s="248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88" t="s">
        <v>64</v>
      </c>
      <c r="C23" s="188" t="s">
        <v>65</v>
      </c>
      <c r="D23" s="188" t="s">
        <v>66</v>
      </c>
      <c r="E23" s="189" t="s">
        <v>90</v>
      </c>
      <c r="F23" s="188" t="s">
        <v>68</v>
      </c>
      <c r="G23" s="208"/>
      <c r="H23" s="188" t="s">
        <v>91</v>
      </c>
      <c r="I23" s="262" t="s">
        <v>70</v>
      </c>
      <c r="J23" s="207"/>
      <c r="K23" s="255"/>
      <c r="L23" s="216"/>
      <c r="M23" s="216"/>
      <c r="N23" s="248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 t="s">
        <v>76</v>
      </c>
      <c r="B24" s="209" t="s">
        <v>92</v>
      </c>
      <c r="C24" s="192" t="s">
        <v>93</v>
      </c>
      <c r="D24" s="193" t="s">
        <v>94</v>
      </c>
      <c r="E24" s="217">
        <v>194000.0</v>
      </c>
      <c r="F24" s="211">
        <v>1.0</v>
      </c>
      <c r="G24" s="195">
        <f>H24*CONSOLIDADO!$G$20</f>
        <v>0.5</v>
      </c>
      <c r="H24" s="211">
        <v>0.05</v>
      </c>
      <c r="I24" s="263">
        <f>ROUND(F24*E24*H24,0)</f>
        <v>9700</v>
      </c>
      <c r="J24" s="207"/>
      <c r="K24" s="254"/>
      <c r="L24" s="171"/>
      <c r="M24" s="218"/>
      <c r="N24" s="248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209"/>
      <c r="C25" s="191"/>
      <c r="D25" s="193"/>
      <c r="E25" s="217"/>
      <c r="F25" s="211"/>
      <c r="G25" s="195"/>
      <c r="H25" s="211"/>
      <c r="I25" s="263">
        <v>0.0</v>
      </c>
      <c r="J25" s="207"/>
      <c r="K25" s="254"/>
      <c r="L25" s="171"/>
      <c r="M25" s="218"/>
      <c r="N25" s="248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9"/>
      <c r="C26" s="219" t="s">
        <v>95</v>
      </c>
      <c r="D26" s="219">
        <v>1.0</v>
      </c>
      <c r="E26" s="205"/>
      <c r="F26" s="199"/>
      <c r="G26" s="199"/>
      <c r="H26" s="202" t="s">
        <v>73</v>
      </c>
      <c r="I26" s="267">
        <f>SUM(I24:I25)</f>
        <v>9700</v>
      </c>
      <c r="J26" s="171"/>
      <c r="K26" s="254"/>
      <c r="L26" s="171"/>
      <c r="M26" s="171"/>
      <c r="N26" s="248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0"/>
      <c r="C27" s="220"/>
      <c r="D27" s="220"/>
      <c r="E27" s="181"/>
      <c r="F27" s="180"/>
      <c r="G27" s="180"/>
      <c r="H27" s="221"/>
      <c r="I27" s="269"/>
      <c r="J27" s="171"/>
      <c r="K27" s="254"/>
      <c r="L27" s="171"/>
      <c r="M27" s="171"/>
      <c r="N27" s="248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6.5" customHeight="1">
      <c r="A28" s="171"/>
      <c r="B28" s="180"/>
      <c r="C28" s="171"/>
      <c r="D28" s="171"/>
      <c r="E28" s="181"/>
      <c r="F28" s="223" t="s">
        <v>96</v>
      </c>
      <c r="G28" s="14"/>
      <c r="H28" s="15"/>
      <c r="I28" s="270">
        <f>I26+I21+I16+I11</f>
        <v>16167</v>
      </c>
      <c r="J28" s="207"/>
      <c r="K28" s="274"/>
      <c r="L28" s="171"/>
      <c r="M28" s="171"/>
      <c r="N28" s="248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25"/>
      <c r="C29" s="226"/>
      <c r="D29" s="227"/>
      <c r="E29" s="171"/>
      <c r="F29" s="227"/>
      <c r="G29" s="227"/>
      <c r="H29" s="226"/>
      <c r="I29" s="227"/>
      <c r="J29" s="226"/>
      <c r="K29" s="254"/>
      <c r="L29" s="171"/>
      <c r="M29" s="171"/>
      <c r="N29" s="248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9" t="s">
        <v>97</v>
      </c>
      <c r="D30" s="230"/>
      <c r="E30" s="231"/>
      <c r="F30" s="231"/>
      <c r="G30" s="231"/>
      <c r="H30" s="231"/>
      <c r="I30" s="231"/>
      <c r="J30" s="226"/>
      <c r="K30" s="254"/>
      <c r="L30" s="171"/>
      <c r="M30" s="171"/>
      <c r="N30" s="248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32"/>
      <c r="D31" s="14"/>
      <c r="E31" s="14"/>
      <c r="F31" s="14"/>
      <c r="G31" s="14"/>
      <c r="H31" s="14"/>
      <c r="I31" s="15"/>
      <c r="J31" s="226"/>
      <c r="K31" s="256"/>
      <c r="L31" s="257"/>
      <c r="M31" s="257"/>
      <c r="N31" s="258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3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71"/>
      <c r="C33" s="171"/>
      <c r="D33" s="171"/>
      <c r="E33" s="171"/>
      <c r="F33" s="171"/>
      <c r="G33" s="171"/>
      <c r="H33" s="171"/>
      <c r="I33" s="171"/>
      <c r="J33" s="171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2:L12"/>
    <mergeCell ref="F28:H28"/>
    <mergeCell ref="D30:I30"/>
    <mergeCell ref="C31:I31"/>
    <mergeCell ref="C32:I32"/>
    <mergeCell ref="B2:I2"/>
    <mergeCell ref="C4:F4"/>
    <mergeCell ref="C5:I5"/>
    <mergeCell ref="K9:L9"/>
    <mergeCell ref="M9:N9"/>
    <mergeCell ref="K10:L10"/>
    <mergeCell ref="K11:L11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26.14"/>
    <col customWidth="1" min="12" max="14" width="12.43"/>
    <col customWidth="1" min="15" max="15" width="21.43"/>
    <col customWidth="1" min="16" max="18" width="12.43"/>
    <col customWidth="1" min="19" max="19" width="20.71"/>
    <col customWidth="1" min="20" max="22" width="12.43"/>
    <col customWidth="1" min="23" max="23" width="18.29"/>
    <col customWidth="1" min="24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6.5" customHeight="1">
      <c r="A4" s="171"/>
      <c r="B4" s="174" t="s">
        <v>59</v>
      </c>
      <c r="C4" s="234" t="s">
        <v>135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I34*8%</f>
        <v>6208</v>
      </c>
      <c r="F9" s="192">
        <v>1.0</v>
      </c>
      <c r="G9" s="195">
        <f>F9*CONSOLIDADO!$G$15</f>
        <v>80</v>
      </c>
      <c r="H9" s="192"/>
      <c r="I9" s="263">
        <f>ROUND(F9*E9,0)</f>
        <v>6208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F10*CONSOLIDADO!$G$15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6208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136</v>
      </c>
      <c r="B14" s="191"/>
      <c r="C14" s="191" t="s">
        <v>137</v>
      </c>
      <c r="D14" s="209" t="s">
        <v>23</v>
      </c>
      <c r="E14" s="210">
        <v>4272.8</v>
      </c>
      <c r="F14" s="211">
        <v>1.05</v>
      </c>
      <c r="G14" s="195">
        <f>F14*CONSOLIDADO!$G$16</f>
        <v>157.5</v>
      </c>
      <c r="H14" s="188"/>
      <c r="I14" s="210">
        <f t="shared" ref="I14:I22" si="1">F14*E14</f>
        <v>4486.44</v>
      </c>
      <c r="J14" s="207"/>
      <c r="K14" s="191" t="s">
        <v>138</v>
      </c>
      <c r="L14" s="240" t="s">
        <v>132</v>
      </c>
      <c r="M14" s="15"/>
      <c r="N14" s="271" t="s">
        <v>137</v>
      </c>
      <c r="O14" s="15"/>
      <c r="P14" s="240" t="s">
        <v>132</v>
      </c>
      <c r="Q14" s="15"/>
      <c r="R14" s="277" t="s">
        <v>139</v>
      </c>
      <c r="S14" s="237"/>
      <c r="T14" s="240" t="s">
        <v>132</v>
      </c>
      <c r="U14" s="15"/>
      <c r="V14" s="278"/>
      <c r="X14" s="279"/>
      <c r="Z14" s="171"/>
    </row>
    <row r="15" ht="15.75" customHeight="1">
      <c r="A15" s="171" t="s">
        <v>136</v>
      </c>
      <c r="B15" s="191"/>
      <c r="C15" s="191" t="s">
        <v>138</v>
      </c>
      <c r="D15" s="209" t="s">
        <v>23</v>
      </c>
      <c r="E15" s="210">
        <v>3007.0</v>
      </c>
      <c r="F15" s="211">
        <v>1.05</v>
      </c>
      <c r="G15" s="195">
        <f>F15*CONSOLIDADO!$G$16</f>
        <v>157.5</v>
      </c>
      <c r="H15" s="188"/>
      <c r="I15" s="210">
        <f t="shared" si="1"/>
        <v>3157.35</v>
      </c>
      <c r="J15" s="207"/>
      <c r="K15" s="280" t="s">
        <v>140</v>
      </c>
      <c r="L15" s="247">
        <v>31900.0</v>
      </c>
      <c r="M15" s="248"/>
      <c r="N15" s="281" t="s">
        <v>141</v>
      </c>
      <c r="O15" s="237"/>
      <c r="P15" s="249">
        <v>20900.0</v>
      </c>
      <c r="Q15" s="248"/>
      <c r="R15" s="282" t="s">
        <v>123</v>
      </c>
      <c r="S15" s="15"/>
      <c r="T15" s="249">
        <v>900.0</v>
      </c>
      <c r="U15" s="248"/>
      <c r="V15" s="283"/>
      <c r="X15" s="171"/>
      <c r="Y15" s="171"/>
      <c r="Z15" s="171"/>
    </row>
    <row r="16" ht="15.75" customHeight="1">
      <c r="A16" s="171" t="s">
        <v>136</v>
      </c>
      <c r="B16" s="191"/>
      <c r="C16" s="191" t="s">
        <v>139</v>
      </c>
      <c r="D16" s="209" t="s">
        <v>66</v>
      </c>
      <c r="E16" s="210">
        <v>673.0</v>
      </c>
      <c r="F16" s="211">
        <v>2.0</v>
      </c>
      <c r="G16" s="195"/>
      <c r="H16" s="188"/>
      <c r="I16" s="210">
        <f t="shared" si="1"/>
        <v>1346</v>
      </c>
      <c r="J16" s="207"/>
      <c r="K16" s="280" t="s">
        <v>142</v>
      </c>
      <c r="L16" s="249">
        <v>6475.0</v>
      </c>
      <c r="M16" s="248"/>
      <c r="N16" s="281" t="s">
        <v>128</v>
      </c>
      <c r="O16" s="237"/>
      <c r="P16" s="249">
        <v>23900.0</v>
      </c>
      <c r="Q16" s="248"/>
      <c r="R16" s="282" t="s">
        <v>143</v>
      </c>
      <c r="S16" s="15"/>
      <c r="T16" s="249">
        <v>550.0</v>
      </c>
      <c r="U16" s="248"/>
      <c r="V16" s="283"/>
      <c r="X16" s="171"/>
      <c r="Y16" s="171"/>
      <c r="Z16" s="171"/>
    </row>
    <row r="17" ht="15.75" customHeight="1">
      <c r="A17" s="171" t="s">
        <v>136</v>
      </c>
      <c r="B17" s="191"/>
      <c r="C17" s="191" t="s">
        <v>144</v>
      </c>
      <c r="D17" s="209" t="s">
        <v>66</v>
      </c>
      <c r="E17" s="210">
        <v>1295.0</v>
      </c>
      <c r="F17" s="211">
        <v>2.0</v>
      </c>
      <c r="G17" s="195"/>
      <c r="H17" s="188"/>
      <c r="I17" s="210">
        <f t="shared" si="1"/>
        <v>2590</v>
      </c>
      <c r="J17" s="207"/>
      <c r="K17" s="280" t="s">
        <v>106</v>
      </c>
      <c r="L17" s="249">
        <v>15762.0</v>
      </c>
      <c r="M17" s="248"/>
      <c r="N17" s="240" t="s">
        <v>142</v>
      </c>
      <c r="O17" s="14"/>
      <c r="P17" s="249">
        <v>32110.0</v>
      </c>
      <c r="Q17" s="248"/>
      <c r="R17" s="282" t="s">
        <v>106</v>
      </c>
      <c r="S17" s="15"/>
      <c r="T17" s="249">
        <v>570.0</v>
      </c>
      <c r="U17" s="248"/>
      <c r="V17" s="283"/>
      <c r="X17" s="171"/>
      <c r="Y17" s="171"/>
      <c r="Z17" s="171"/>
    </row>
    <row r="18" ht="15.75" customHeight="1">
      <c r="A18" s="171" t="s">
        <v>76</v>
      </c>
      <c r="B18" s="191" t="s">
        <v>145</v>
      </c>
      <c r="C18" s="191" t="s">
        <v>146</v>
      </c>
      <c r="D18" s="209" t="s">
        <v>66</v>
      </c>
      <c r="E18" s="210">
        <v>1210.0</v>
      </c>
      <c r="F18" s="211">
        <v>12.0</v>
      </c>
      <c r="G18" s="195"/>
      <c r="H18" s="188"/>
      <c r="I18" s="210">
        <f t="shared" si="1"/>
        <v>14520</v>
      </c>
      <c r="J18" s="207"/>
      <c r="K18" s="254"/>
      <c r="L18" s="249">
        <f>SUM(L15:L17)</f>
        <v>54137</v>
      </c>
      <c r="M18" s="249">
        <f>L18/3</f>
        <v>18045.66667</v>
      </c>
      <c r="N18" s="254"/>
      <c r="O18" s="171"/>
      <c r="P18" s="249">
        <f>SUM(P15:P17)</f>
        <v>76910</v>
      </c>
      <c r="Q18" s="249">
        <f>P18/3</f>
        <v>25636.66667</v>
      </c>
      <c r="R18" s="254"/>
      <c r="S18" s="171"/>
      <c r="T18" s="249">
        <f>SUM(T15:T17)</f>
        <v>2020</v>
      </c>
      <c r="U18" s="249">
        <f>T18/3</f>
        <v>673.3333333</v>
      </c>
      <c r="V18" s="171"/>
      <c r="W18" s="171"/>
      <c r="X18" s="171"/>
      <c r="Y18" s="171"/>
      <c r="Z18" s="171"/>
    </row>
    <row r="19" ht="15.75" customHeight="1">
      <c r="A19" s="171" t="s">
        <v>76</v>
      </c>
      <c r="B19" s="284" t="s">
        <v>147</v>
      </c>
      <c r="C19" s="191" t="s">
        <v>148</v>
      </c>
      <c r="D19" s="209" t="s">
        <v>39</v>
      </c>
      <c r="E19" s="210">
        <v>487540.0</v>
      </c>
      <c r="F19" s="211">
        <v>0.015</v>
      </c>
      <c r="G19" s="195"/>
      <c r="H19" s="188"/>
      <c r="I19" s="210">
        <f t="shared" si="1"/>
        <v>7313.1</v>
      </c>
      <c r="J19" s="207"/>
      <c r="K19" s="254"/>
      <c r="L19" s="171"/>
      <c r="M19" s="248"/>
      <c r="N19" s="254"/>
      <c r="O19" s="171"/>
      <c r="P19" s="171"/>
      <c r="Q19" s="248"/>
      <c r="R19" s="254"/>
      <c r="S19" s="171"/>
      <c r="T19" s="171"/>
      <c r="U19" s="248"/>
      <c r="V19" s="171"/>
      <c r="W19" s="171"/>
      <c r="X19" s="171"/>
      <c r="Y19" s="171"/>
      <c r="Z19" s="171"/>
    </row>
    <row r="20" ht="15.75" customHeight="1">
      <c r="A20" s="171" t="s">
        <v>76</v>
      </c>
      <c r="B20" s="191" t="s">
        <v>149</v>
      </c>
      <c r="C20" s="191" t="s">
        <v>150</v>
      </c>
      <c r="D20" s="209" t="s">
        <v>151</v>
      </c>
      <c r="E20" s="210">
        <v>33553.0</v>
      </c>
      <c r="F20" s="211">
        <v>0.02981253539176803</v>
      </c>
      <c r="G20" s="195">
        <f>F20*CONSOLIDADO!$G$15</f>
        <v>2.385002831</v>
      </c>
      <c r="H20" s="188"/>
      <c r="I20" s="210">
        <f t="shared" si="1"/>
        <v>1000.3</v>
      </c>
      <c r="J20" s="207"/>
      <c r="K20" s="254"/>
      <c r="L20" s="171"/>
      <c r="M20" s="248"/>
      <c r="N20" s="254"/>
      <c r="O20" s="171"/>
      <c r="P20" s="171"/>
      <c r="Q20" s="248"/>
      <c r="R20" s="254"/>
      <c r="S20" s="171"/>
      <c r="T20" s="171"/>
      <c r="U20" s="248"/>
      <c r="V20" s="171"/>
      <c r="W20" s="171"/>
      <c r="X20" s="171"/>
      <c r="Y20" s="171"/>
      <c r="Z20" s="171"/>
    </row>
    <row r="21" ht="15.75" customHeight="1">
      <c r="A21" s="171" t="s">
        <v>76</v>
      </c>
      <c r="B21" s="191" t="s">
        <v>152</v>
      </c>
      <c r="C21" s="191" t="s">
        <v>153</v>
      </c>
      <c r="D21" s="209" t="s">
        <v>151</v>
      </c>
      <c r="E21" s="210">
        <v>35960.0</v>
      </c>
      <c r="F21" s="211">
        <v>0.03</v>
      </c>
      <c r="G21" s="195">
        <f>F21*CONSOLIDADO!$G$15</f>
        <v>2.4</v>
      </c>
      <c r="H21" s="191"/>
      <c r="I21" s="210">
        <f t="shared" si="1"/>
        <v>1078.8</v>
      </c>
      <c r="J21" s="207"/>
      <c r="K21" s="254"/>
      <c r="L21" s="171"/>
      <c r="M21" s="248"/>
      <c r="N21" s="254"/>
      <c r="O21" s="171"/>
      <c r="P21" s="171"/>
      <c r="Q21" s="248"/>
      <c r="R21" s="254"/>
      <c r="S21" s="171"/>
      <c r="T21" s="171"/>
      <c r="U21" s="248"/>
      <c r="V21" s="171"/>
      <c r="W21" s="171"/>
      <c r="X21" s="171"/>
      <c r="Y21" s="171"/>
      <c r="Z21" s="171"/>
    </row>
    <row r="22" ht="15.75" customHeight="1">
      <c r="A22" s="171" t="s">
        <v>76</v>
      </c>
      <c r="B22" s="191" t="s">
        <v>83</v>
      </c>
      <c r="C22" s="192" t="s">
        <v>84</v>
      </c>
      <c r="D22" s="193" t="s">
        <v>85</v>
      </c>
      <c r="E22" s="210">
        <v>2573.0</v>
      </c>
      <c r="F22" s="212">
        <v>0.1</v>
      </c>
      <c r="G22" s="195">
        <f>F22*CONSOLIDADO!$G$15</f>
        <v>8</v>
      </c>
      <c r="H22" s="191"/>
      <c r="I22" s="210">
        <f t="shared" si="1"/>
        <v>257.3</v>
      </c>
      <c r="J22" s="207"/>
      <c r="K22" s="254"/>
      <c r="L22" s="171"/>
      <c r="M22" s="248"/>
      <c r="N22" s="254"/>
      <c r="O22" s="171"/>
      <c r="P22" s="171"/>
      <c r="Q22" s="248"/>
      <c r="R22" s="254"/>
      <c r="S22" s="171"/>
      <c r="T22" s="171"/>
      <c r="U22" s="248"/>
      <c r="V22" s="171"/>
      <c r="W22" s="171"/>
      <c r="X22" s="171"/>
      <c r="Y22" s="171"/>
      <c r="Z22" s="171"/>
    </row>
    <row r="23" ht="15.75" customHeight="1">
      <c r="A23" s="171"/>
      <c r="B23" s="191"/>
      <c r="C23" s="192"/>
      <c r="D23" s="193"/>
      <c r="E23" s="210"/>
      <c r="F23" s="212"/>
      <c r="G23" s="195"/>
      <c r="H23" s="191"/>
      <c r="I23" s="210"/>
      <c r="J23" s="207"/>
      <c r="K23" s="254"/>
      <c r="L23" s="171"/>
      <c r="M23" s="248"/>
      <c r="N23" s="254"/>
      <c r="O23" s="171"/>
      <c r="P23" s="171"/>
      <c r="Q23" s="248"/>
      <c r="R23" s="254"/>
      <c r="S23" s="171"/>
      <c r="T23" s="171"/>
      <c r="U23" s="248"/>
      <c r="V23" s="171"/>
      <c r="W23" s="171"/>
      <c r="X23" s="171"/>
      <c r="Y23" s="171"/>
      <c r="Z23" s="171"/>
    </row>
    <row r="24" ht="15.75" customHeight="1">
      <c r="A24" s="171"/>
      <c r="B24" s="199"/>
      <c r="C24" s="199"/>
      <c r="D24" s="199"/>
      <c r="E24" s="205"/>
      <c r="F24" s="199"/>
      <c r="G24" s="201"/>
      <c r="H24" s="202" t="s">
        <v>73</v>
      </c>
      <c r="I24" s="267">
        <f>SUM(I14:I23)</f>
        <v>35749.29</v>
      </c>
      <c r="J24" s="171"/>
      <c r="K24" s="254"/>
      <c r="L24" s="171"/>
      <c r="M24" s="248"/>
      <c r="N24" s="254"/>
      <c r="O24" s="171"/>
      <c r="P24" s="171"/>
      <c r="Q24" s="248"/>
      <c r="R24" s="254"/>
      <c r="S24" s="171"/>
      <c r="T24" s="171"/>
      <c r="U24" s="248"/>
      <c r="V24" s="171"/>
      <c r="W24" s="171"/>
      <c r="X24" s="171"/>
      <c r="Y24" s="171"/>
      <c r="Z24" s="171"/>
    </row>
    <row r="25" ht="15.75" customHeight="1">
      <c r="A25" s="171"/>
      <c r="B25" s="204" t="s">
        <v>86</v>
      </c>
      <c r="C25" s="204" t="s">
        <v>87</v>
      </c>
      <c r="D25" s="199"/>
      <c r="E25" s="205"/>
      <c r="F25" s="199"/>
      <c r="G25" s="201"/>
      <c r="H25" s="199"/>
      <c r="I25" s="266"/>
      <c r="J25" s="207"/>
      <c r="K25" s="254"/>
      <c r="L25" s="171"/>
      <c r="M25" s="248"/>
      <c r="N25" s="254"/>
      <c r="O25" s="171"/>
      <c r="P25" s="171"/>
      <c r="Q25" s="248"/>
      <c r="R25" s="254"/>
      <c r="S25" s="171"/>
      <c r="T25" s="171"/>
      <c r="U25" s="248"/>
      <c r="V25" s="171"/>
      <c r="W25" s="171"/>
      <c r="X25" s="171"/>
      <c r="Y25" s="171"/>
      <c r="Z25" s="171"/>
    </row>
    <row r="26" ht="15.75" customHeight="1">
      <c r="A26" s="171"/>
      <c r="B26" s="188" t="s">
        <v>64</v>
      </c>
      <c r="C26" s="188" t="s">
        <v>65</v>
      </c>
      <c r="D26" s="188" t="s">
        <v>66</v>
      </c>
      <c r="E26" s="189" t="s">
        <v>67</v>
      </c>
      <c r="F26" s="188" t="s">
        <v>68</v>
      </c>
      <c r="G26" s="208"/>
      <c r="H26" s="188" t="s">
        <v>69</v>
      </c>
      <c r="I26" s="262" t="s">
        <v>70</v>
      </c>
      <c r="J26" s="207"/>
      <c r="K26" s="254"/>
      <c r="L26" s="171"/>
      <c r="M26" s="248"/>
      <c r="N26" s="254"/>
      <c r="O26" s="171"/>
      <c r="P26" s="171"/>
      <c r="Q26" s="248"/>
      <c r="R26" s="254"/>
      <c r="S26" s="171"/>
      <c r="T26" s="171"/>
      <c r="U26" s="248"/>
      <c r="V26" s="171"/>
      <c r="W26" s="171"/>
      <c r="X26" s="171"/>
      <c r="Y26" s="171"/>
      <c r="Z26" s="171"/>
    </row>
    <row r="27" ht="15.75" customHeight="1">
      <c r="A27" s="171"/>
      <c r="B27" s="209"/>
      <c r="C27" s="191"/>
      <c r="D27" s="193"/>
      <c r="E27" s="210"/>
      <c r="F27" s="211"/>
      <c r="G27" s="195">
        <f>F27*CONSOLIDADO!$G$15</f>
        <v>0</v>
      </c>
      <c r="H27" s="214"/>
      <c r="I27" s="263">
        <v>0.0</v>
      </c>
      <c r="J27" s="207"/>
      <c r="K27" s="254"/>
      <c r="L27" s="171"/>
      <c r="M27" s="248"/>
      <c r="N27" s="254"/>
      <c r="O27" s="171"/>
      <c r="P27" s="171"/>
      <c r="Q27" s="248"/>
      <c r="R27" s="254"/>
      <c r="S27" s="171"/>
      <c r="T27" s="171"/>
      <c r="U27" s="248"/>
      <c r="V27" s="171"/>
      <c r="W27" s="171"/>
      <c r="X27" s="171"/>
      <c r="Y27" s="171"/>
      <c r="Z27" s="171"/>
    </row>
    <row r="28" ht="15.75" customHeight="1">
      <c r="A28" s="171"/>
      <c r="B28" s="192"/>
      <c r="C28" s="192"/>
      <c r="D28" s="192"/>
      <c r="E28" s="215"/>
      <c r="F28" s="192"/>
      <c r="G28" s="195">
        <f>F28*CONSOLIDADO!$G$15</f>
        <v>0</v>
      </c>
      <c r="H28" s="192"/>
      <c r="I28" s="263">
        <v>0.0</v>
      </c>
      <c r="J28" s="207"/>
      <c r="K28" s="254"/>
      <c r="L28" s="171"/>
      <c r="M28" s="248"/>
      <c r="N28" s="254"/>
      <c r="O28" s="171"/>
      <c r="P28" s="171"/>
      <c r="Q28" s="248"/>
      <c r="R28" s="254"/>
      <c r="S28" s="171"/>
      <c r="T28" s="171"/>
      <c r="U28" s="248"/>
      <c r="V28" s="171"/>
      <c r="W28" s="171"/>
      <c r="X28" s="171"/>
      <c r="Y28" s="171"/>
      <c r="Z28" s="171"/>
    </row>
    <row r="29" ht="15.75" customHeight="1">
      <c r="A29" s="171"/>
      <c r="B29" s="199"/>
      <c r="C29" s="199"/>
      <c r="D29" s="199"/>
      <c r="E29" s="205"/>
      <c r="F29" s="199"/>
      <c r="G29" s="201"/>
      <c r="H29" s="202" t="s">
        <v>73</v>
      </c>
      <c r="I29" s="267">
        <f>SUM(I27)</f>
        <v>0</v>
      </c>
      <c r="J29" s="171"/>
      <c r="K29" s="254"/>
      <c r="L29" s="171"/>
      <c r="M29" s="248"/>
      <c r="N29" s="254"/>
      <c r="O29" s="171"/>
      <c r="P29" s="171"/>
      <c r="Q29" s="248"/>
      <c r="R29" s="254"/>
      <c r="S29" s="171"/>
      <c r="T29" s="171"/>
      <c r="U29" s="248"/>
      <c r="V29" s="171"/>
      <c r="W29" s="171"/>
      <c r="X29" s="171"/>
      <c r="Y29" s="171"/>
      <c r="Z29" s="171"/>
    </row>
    <row r="30" ht="15.75" customHeight="1">
      <c r="A30" s="171"/>
      <c r="B30" s="204" t="s">
        <v>88</v>
      </c>
      <c r="C30" s="204" t="s">
        <v>89</v>
      </c>
      <c r="D30" s="199"/>
      <c r="E30" s="205"/>
      <c r="F30" s="199"/>
      <c r="G30" s="201"/>
      <c r="H30" s="199"/>
      <c r="I30" s="266"/>
      <c r="J30" s="207"/>
      <c r="K30" s="254"/>
      <c r="L30" s="171"/>
      <c r="M30" s="248"/>
      <c r="N30" s="254"/>
      <c r="O30" s="171"/>
      <c r="P30" s="171"/>
      <c r="Q30" s="248"/>
      <c r="R30" s="254"/>
      <c r="S30" s="171"/>
      <c r="T30" s="171"/>
      <c r="U30" s="248"/>
      <c r="V30" s="171"/>
      <c r="W30" s="171"/>
      <c r="X30" s="171"/>
      <c r="Y30" s="171"/>
      <c r="Z30" s="171"/>
    </row>
    <row r="31" ht="15.75" customHeight="1">
      <c r="A31" s="171"/>
      <c r="B31" s="188" t="s">
        <v>64</v>
      </c>
      <c r="C31" s="188" t="s">
        <v>65</v>
      </c>
      <c r="D31" s="188" t="s">
        <v>66</v>
      </c>
      <c r="E31" s="189" t="s">
        <v>90</v>
      </c>
      <c r="F31" s="188" t="s">
        <v>68</v>
      </c>
      <c r="G31" s="208"/>
      <c r="H31" s="188" t="s">
        <v>91</v>
      </c>
      <c r="I31" s="262" t="s">
        <v>70</v>
      </c>
      <c r="J31" s="207"/>
      <c r="K31" s="285"/>
      <c r="L31" s="286"/>
      <c r="M31" s="287"/>
      <c r="N31" s="256"/>
      <c r="O31" s="257"/>
      <c r="P31" s="257"/>
      <c r="Q31" s="258"/>
      <c r="R31" s="256"/>
      <c r="S31" s="257"/>
      <c r="T31" s="257"/>
      <c r="U31" s="258"/>
      <c r="V31" s="171"/>
      <c r="W31" s="171"/>
      <c r="X31" s="171"/>
      <c r="Y31" s="171"/>
      <c r="Z31" s="171"/>
    </row>
    <row r="32" ht="15.75" customHeight="1">
      <c r="A32" s="171" t="s">
        <v>76</v>
      </c>
      <c r="B32" s="209" t="s">
        <v>92</v>
      </c>
      <c r="C32" s="192" t="s">
        <v>93</v>
      </c>
      <c r="D32" s="193" t="s">
        <v>94</v>
      </c>
      <c r="E32" s="217">
        <v>194000.0</v>
      </c>
      <c r="F32" s="211">
        <v>1.0</v>
      </c>
      <c r="G32" s="195">
        <f>H32*CONSOLIDADO!$G$15</f>
        <v>32</v>
      </c>
      <c r="H32" s="211">
        <v>0.4</v>
      </c>
      <c r="I32" s="263">
        <f>ROUND(F32*E32*H32,0)</f>
        <v>77600</v>
      </c>
      <c r="J32" s="207"/>
      <c r="K32" s="171"/>
      <c r="L32" s="171"/>
      <c r="M32" s="218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92"/>
      <c r="C33" s="192"/>
      <c r="D33" s="192"/>
      <c r="E33" s="215"/>
      <c r="F33" s="192"/>
      <c r="G33" s="195"/>
      <c r="H33" s="192"/>
      <c r="I33" s="268">
        <v>0.0</v>
      </c>
      <c r="J33" s="207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99"/>
      <c r="C34" s="219" t="s">
        <v>95</v>
      </c>
      <c r="D34" s="219">
        <v>1.0</v>
      </c>
      <c r="E34" s="205"/>
      <c r="F34" s="199"/>
      <c r="G34" s="199"/>
      <c r="H34" s="202" t="s">
        <v>73</v>
      </c>
      <c r="I34" s="267">
        <f>SUM(I32:I33)</f>
        <v>77600</v>
      </c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80"/>
      <c r="C35" s="220"/>
      <c r="D35" s="220"/>
      <c r="E35" s="181"/>
      <c r="F35" s="180"/>
      <c r="G35" s="180"/>
      <c r="H35" s="221"/>
      <c r="I35" s="269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6.5" customHeight="1">
      <c r="A36" s="171"/>
      <c r="B36" s="180"/>
      <c r="C36" s="171"/>
      <c r="D36" s="171"/>
      <c r="E36" s="181"/>
      <c r="F36" s="223" t="s">
        <v>96</v>
      </c>
      <c r="G36" s="14"/>
      <c r="H36" s="15"/>
      <c r="I36" s="270">
        <f>I34+I29+I24+I11</f>
        <v>119557.29</v>
      </c>
      <c r="J36" s="207"/>
      <c r="K36" s="218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225"/>
      <c r="C37" s="226"/>
      <c r="D37" s="227"/>
      <c r="E37" s="171"/>
      <c r="F37" s="227"/>
      <c r="G37" s="227"/>
      <c r="H37" s="226"/>
      <c r="I37" s="227"/>
      <c r="J37" s="226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225"/>
      <c r="C38" s="229" t="s">
        <v>97</v>
      </c>
      <c r="D38" s="230"/>
      <c r="E38" s="231"/>
      <c r="F38" s="231"/>
      <c r="G38" s="231"/>
      <c r="H38" s="231"/>
      <c r="I38" s="231"/>
      <c r="J38" s="226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225"/>
      <c r="C39" s="232"/>
      <c r="D39" s="14"/>
      <c r="E39" s="14"/>
      <c r="F39" s="14"/>
      <c r="G39" s="14"/>
      <c r="H39" s="14"/>
      <c r="I39" s="15"/>
      <c r="J39" s="226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225"/>
      <c r="C40" s="233"/>
      <c r="D40" s="14"/>
      <c r="E40" s="14"/>
      <c r="F40" s="14"/>
      <c r="G40" s="14"/>
      <c r="H40" s="14"/>
      <c r="I40" s="15"/>
      <c r="J40" s="226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>
      <c r="A235" s="171"/>
      <c r="B235" s="171"/>
      <c r="C235" s="171"/>
      <c r="D235" s="171"/>
      <c r="E235" s="171"/>
      <c r="F235" s="171"/>
      <c r="G235" s="171"/>
      <c r="H235" s="171"/>
      <c r="I235" s="171"/>
      <c r="J235" s="171"/>
      <c r="K235" s="171"/>
      <c r="L235" s="171"/>
      <c r="M235" s="171"/>
      <c r="N235" s="171"/>
      <c r="O235" s="171"/>
      <c r="P235" s="171"/>
      <c r="Q235" s="171"/>
      <c r="R235" s="171"/>
      <c r="S235" s="171"/>
      <c r="T235" s="171"/>
      <c r="U235" s="171"/>
      <c r="V235" s="171"/>
      <c r="W235" s="171"/>
      <c r="X235" s="171"/>
      <c r="Y235" s="171"/>
      <c r="Z235" s="171"/>
    </row>
    <row r="236" ht="15.75" customHeight="1">
      <c r="A236" s="171"/>
      <c r="B236" s="171"/>
      <c r="C236" s="171"/>
      <c r="D236" s="171"/>
      <c r="E236" s="171"/>
      <c r="F236" s="171"/>
      <c r="G236" s="171"/>
      <c r="H236" s="171"/>
      <c r="I236" s="171"/>
      <c r="J236" s="171"/>
      <c r="K236" s="171"/>
      <c r="L236" s="171"/>
      <c r="M236" s="171"/>
      <c r="N236" s="171"/>
      <c r="O236" s="171"/>
      <c r="P236" s="171"/>
      <c r="Q236" s="171"/>
      <c r="R236" s="171"/>
      <c r="S236" s="171"/>
      <c r="T236" s="171"/>
      <c r="U236" s="171"/>
      <c r="V236" s="171"/>
      <c r="W236" s="171"/>
      <c r="X236" s="171"/>
      <c r="Y236" s="171"/>
      <c r="Z236" s="171"/>
    </row>
    <row r="237" ht="15.75" customHeight="1">
      <c r="A237" s="171"/>
      <c r="B237" s="171"/>
      <c r="C237" s="171"/>
      <c r="D237" s="171"/>
      <c r="E237" s="171"/>
      <c r="F237" s="171"/>
      <c r="G237" s="171"/>
      <c r="H237" s="171"/>
      <c r="I237" s="171"/>
      <c r="J237" s="171"/>
      <c r="K237" s="171"/>
      <c r="L237" s="171"/>
      <c r="M237" s="171"/>
      <c r="N237" s="171"/>
      <c r="O237" s="171"/>
      <c r="P237" s="171"/>
      <c r="Q237" s="171"/>
      <c r="R237" s="171"/>
      <c r="S237" s="171"/>
      <c r="T237" s="171"/>
      <c r="U237" s="171"/>
      <c r="V237" s="171"/>
      <c r="W237" s="171"/>
      <c r="X237" s="171"/>
      <c r="Y237" s="171"/>
      <c r="Z237" s="171"/>
    </row>
    <row r="238" ht="15.75" customHeight="1">
      <c r="A238" s="171"/>
      <c r="B238" s="171"/>
      <c r="C238" s="171"/>
      <c r="D238" s="171"/>
      <c r="E238" s="171"/>
      <c r="F238" s="171"/>
      <c r="G238" s="171"/>
      <c r="H238" s="171"/>
      <c r="I238" s="171"/>
      <c r="J238" s="171"/>
      <c r="K238" s="171"/>
      <c r="L238" s="171"/>
      <c r="M238" s="171"/>
      <c r="N238" s="171"/>
      <c r="O238" s="171"/>
      <c r="P238" s="171"/>
      <c r="Q238" s="171"/>
      <c r="R238" s="171"/>
      <c r="S238" s="171"/>
      <c r="T238" s="171"/>
      <c r="U238" s="171"/>
      <c r="V238" s="171"/>
      <c r="W238" s="171"/>
      <c r="X238" s="171"/>
      <c r="Y238" s="171"/>
      <c r="Z238" s="171"/>
    </row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3">
    <mergeCell ref="T14:U14"/>
    <mergeCell ref="V14:W14"/>
    <mergeCell ref="X14:Y14"/>
    <mergeCell ref="V15:W15"/>
    <mergeCell ref="V16:W16"/>
    <mergeCell ref="V17:W17"/>
    <mergeCell ref="B2:I2"/>
    <mergeCell ref="C4:F4"/>
    <mergeCell ref="C5:I5"/>
    <mergeCell ref="L14:M14"/>
    <mergeCell ref="N14:O14"/>
    <mergeCell ref="P14:Q14"/>
    <mergeCell ref="N15:O15"/>
    <mergeCell ref="D38:I38"/>
    <mergeCell ref="C39:I39"/>
    <mergeCell ref="C40:I40"/>
    <mergeCell ref="R14:S14"/>
    <mergeCell ref="R15:S15"/>
    <mergeCell ref="N16:O16"/>
    <mergeCell ref="R16:S16"/>
    <mergeCell ref="N17:O17"/>
    <mergeCell ref="R17:S17"/>
    <mergeCell ref="F36:H36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31.0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>
      <c r="A4" s="171"/>
      <c r="B4" s="174" t="s">
        <v>59</v>
      </c>
      <c r="C4" s="234" t="s">
        <v>154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I37*8%</f>
        <v>6208</v>
      </c>
      <c r="F9" s="192">
        <v>1.0</v>
      </c>
      <c r="G9" s="195">
        <f>F9*CONSOLIDADO!$G$15</f>
        <v>80</v>
      </c>
      <c r="H9" s="192"/>
      <c r="I9" s="263">
        <f>ROUND(F9*E9,0)</f>
        <v>6208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F10*CONSOLIDADO!$G$15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6208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136</v>
      </c>
      <c r="B14" s="191"/>
      <c r="C14" s="191" t="s">
        <v>137</v>
      </c>
      <c r="D14" s="209" t="s">
        <v>23</v>
      </c>
      <c r="E14" s="210">
        <v>4272.8</v>
      </c>
      <c r="F14" s="211">
        <v>1.05</v>
      </c>
      <c r="G14" s="195">
        <f>F14*CONSOLIDADO!$G$16</f>
        <v>157.5</v>
      </c>
      <c r="H14" s="188"/>
      <c r="I14" s="210">
        <f t="shared" ref="I14:I25" si="1">F14*E14</f>
        <v>4486.44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136</v>
      </c>
      <c r="B15" s="191"/>
      <c r="C15" s="191" t="s">
        <v>138</v>
      </c>
      <c r="D15" s="209" t="s">
        <v>23</v>
      </c>
      <c r="E15" s="210">
        <v>3007.0</v>
      </c>
      <c r="F15" s="211">
        <v>1.05</v>
      </c>
      <c r="G15" s="195">
        <f>F15*CONSOLIDADO!$G$16</f>
        <v>157.5</v>
      </c>
      <c r="H15" s="188"/>
      <c r="I15" s="210">
        <f t="shared" si="1"/>
        <v>3157.35</v>
      </c>
      <c r="J15" s="207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136</v>
      </c>
      <c r="B16" s="191"/>
      <c r="C16" s="191" t="s">
        <v>139</v>
      </c>
      <c r="D16" s="209" t="s">
        <v>66</v>
      </c>
      <c r="E16" s="210">
        <v>673.0</v>
      </c>
      <c r="F16" s="211">
        <v>2.0</v>
      </c>
      <c r="G16" s="195"/>
      <c r="H16" s="188"/>
      <c r="I16" s="210">
        <f t="shared" si="1"/>
        <v>1346</v>
      </c>
      <c r="J16" s="207"/>
      <c r="K16" s="191" t="s">
        <v>138</v>
      </c>
      <c r="L16" s="240" t="s">
        <v>132</v>
      </c>
      <c r="M16" s="15"/>
      <c r="N16" s="271" t="s">
        <v>137</v>
      </c>
      <c r="O16" s="15"/>
      <c r="P16" s="240" t="s">
        <v>132</v>
      </c>
      <c r="Q16" s="15"/>
      <c r="R16" s="277" t="s">
        <v>139</v>
      </c>
      <c r="S16" s="237"/>
      <c r="T16" s="240" t="s">
        <v>132</v>
      </c>
      <c r="U16" s="15"/>
      <c r="V16" s="277" t="s">
        <v>155</v>
      </c>
      <c r="W16" s="237"/>
      <c r="X16" s="240" t="s">
        <v>132</v>
      </c>
      <c r="Y16" s="15"/>
      <c r="Z16" s="238" t="s">
        <v>156</v>
      </c>
      <c r="AA16" s="15"/>
      <c r="AB16" s="240" t="s">
        <v>132</v>
      </c>
      <c r="AC16" s="15"/>
    </row>
    <row r="17" ht="15.75" customHeight="1">
      <c r="A17" s="171" t="s">
        <v>136</v>
      </c>
      <c r="B17" s="191"/>
      <c r="C17" s="191" t="s">
        <v>144</v>
      </c>
      <c r="D17" s="209" t="s">
        <v>66</v>
      </c>
      <c r="E17" s="210">
        <v>1295.0</v>
      </c>
      <c r="F17" s="211">
        <v>2.0</v>
      </c>
      <c r="G17" s="195"/>
      <c r="H17" s="188"/>
      <c r="I17" s="210">
        <f t="shared" si="1"/>
        <v>2590</v>
      </c>
      <c r="J17" s="207"/>
      <c r="K17" s="280" t="s">
        <v>140</v>
      </c>
      <c r="L17" s="247">
        <v>31900.0</v>
      </c>
      <c r="M17" s="248"/>
      <c r="N17" s="281" t="s">
        <v>141</v>
      </c>
      <c r="O17" s="237"/>
      <c r="P17" s="249">
        <v>20900.0</v>
      </c>
      <c r="Q17" s="248"/>
      <c r="R17" s="282" t="s">
        <v>123</v>
      </c>
      <c r="S17" s="15"/>
      <c r="T17" s="249">
        <v>900.0</v>
      </c>
      <c r="U17" s="248"/>
      <c r="V17" s="288" t="s">
        <v>157</v>
      </c>
      <c r="X17" s="249">
        <v>924.0</v>
      </c>
      <c r="Y17" s="248"/>
      <c r="Z17" s="240" t="s">
        <v>106</v>
      </c>
      <c r="AA17" s="15"/>
      <c r="AB17" s="289">
        <v>2456.0</v>
      </c>
    </row>
    <row r="18" ht="15.75" customHeight="1">
      <c r="A18" s="171" t="s">
        <v>136</v>
      </c>
      <c r="B18" s="191"/>
      <c r="C18" s="191" t="s">
        <v>155</v>
      </c>
      <c r="D18" s="209" t="s">
        <v>66</v>
      </c>
      <c r="E18" s="210">
        <v>1500.0</v>
      </c>
      <c r="F18" s="211">
        <v>2.0</v>
      </c>
      <c r="G18" s="195"/>
      <c r="H18" s="188"/>
      <c r="I18" s="210">
        <f t="shared" si="1"/>
        <v>3000</v>
      </c>
      <c r="J18" s="207"/>
      <c r="K18" s="280" t="s">
        <v>142</v>
      </c>
      <c r="L18" s="249">
        <v>6475.0</v>
      </c>
      <c r="M18" s="248"/>
      <c r="N18" s="281" t="s">
        <v>128</v>
      </c>
      <c r="O18" s="237"/>
      <c r="P18" s="249">
        <v>23900.0</v>
      </c>
      <c r="Q18" s="248"/>
      <c r="R18" s="282" t="s">
        <v>143</v>
      </c>
      <c r="S18" s="15"/>
      <c r="T18" s="249">
        <v>550.0</v>
      </c>
      <c r="U18" s="248"/>
      <c r="V18" s="288" t="s">
        <v>123</v>
      </c>
      <c r="X18" s="249">
        <v>1800.0</v>
      </c>
      <c r="Y18" s="248"/>
      <c r="Z18" s="240" t="s">
        <v>158</v>
      </c>
      <c r="AA18" s="15"/>
      <c r="AB18" s="289">
        <v>1848.0</v>
      </c>
    </row>
    <row r="19" ht="15.75" customHeight="1">
      <c r="A19" s="171" t="s">
        <v>136</v>
      </c>
      <c r="B19" s="191"/>
      <c r="C19" s="191" t="s">
        <v>159</v>
      </c>
      <c r="D19" s="209" t="s">
        <v>66</v>
      </c>
      <c r="E19" s="210">
        <v>1270.0</v>
      </c>
      <c r="F19" s="211">
        <v>2.0</v>
      </c>
      <c r="G19" s="195"/>
      <c r="H19" s="188"/>
      <c r="I19" s="210">
        <f t="shared" si="1"/>
        <v>2540</v>
      </c>
      <c r="J19" s="207"/>
      <c r="K19" s="280" t="s">
        <v>106</v>
      </c>
      <c r="L19" s="249">
        <v>15762.0</v>
      </c>
      <c r="M19" s="248"/>
      <c r="N19" s="240" t="s">
        <v>142</v>
      </c>
      <c r="O19" s="14"/>
      <c r="P19" s="249">
        <v>32110.0</v>
      </c>
      <c r="Q19" s="248"/>
      <c r="R19" s="282" t="s">
        <v>106</v>
      </c>
      <c r="S19" s="15"/>
      <c r="T19" s="249">
        <v>570.0</v>
      </c>
      <c r="U19" s="248"/>
      <c r="V19" s="288" t="s">
        <v>106</v>
      </c>
      <c r="X19" s="249">
        <v>1087.0</v>
      </c>
      <c r="Y19" s="248"/>
      <c r="Z19" s="240" t="s">
        <v>123</v>
      </c>
      <c r="AA19" s="15"/>
      <c r="AB19" s="289">
        <v>3100.0</v>
      </c>
    </row>
    <row r="20" ht="15.75" customHeight="1">
      <c r="A20" s="171" t="s">
        <v>136</v>
      </c>
      <c r="B20" s="191"/>
      <c r="C20" s="191" t="s">
        <v>156</v>
      </c>
      <c r="D20" s="209" t="s">
        <v>66</v>
      </c>
      <c r="E20" s="210">
        <v>2468.0</v>
      </c>
      <c r="F20" s="211">
        <v>1.0</v>
      </c>
      <c r="G20" s="195"/>
      <c r="H20" s="188"/>
      <c r="I20" s="210">
        <f t="shared" si="1"/>
        <v>2468</v>
      </c>
      <c r="J20" s="207"/>
      <c r="K20" s="254"/>
      <c r="L20" s="249">
        <f>SUM(L17:L19)</f>
        <v>54137</v>
      </c>
      <c r="M20" s="249">
        <f>L20/3</f>
        <v>18045.66667</v>
      </c>
      <c r="N20" s="254"/>
      <c r="O20" s="171"/>
      <c r="P20" s="249">
        <f>SUM(P17:P19)</f>
        <v>76910</v>
      </c>
      <c r="Q20" s="249">
        <f>P20/3</f>
        <v>25636.66667</v>
      </c>
      <c r="R20" s="254"/>
      <c r="S20" s="171"/>
      <c r="T20" s="249">
        <f>SUM(T17:T19)</f>
        <v>2020</v>
      </c>
      <c r="U20" s="249">
        <f>T20/3</f>
        <v>673.3333333</v>
      </c>
      <c r="V20" s="254"/>
      <c r="W20" s="171"/>
      <c r="X20" s="249">
        <f>SUM(X17:X19)</f>
        <v>3811</v>
      </c>
      <c r="Y20" s="249">
        <f>X20/3</f>
        <v>1270.333333</v>
      </c>
      <c r="Z20" s="290"/>
      <c r="AA20" s="291"/>
      <c r="AB20" s="289">
        <f>SUM(AB17:AB19)</f>
        <v>7404</v>
      </c>
      <c r="AC20" s="289">
        <f>AB20/3</f>
        <v>2468</v>
      </c>
    </row>
    <row r="21" ht="15.75" customHeight="1">
      <c r="A21" s="171" t="s">
        <v>76</v>
      </c>
      <c r="B21" s="191" t="s">
        <v>145</v>
      </c>
      <c r="C21" s="191" t="s">
        <v>146</v>
      </c>
      <c r="D21" s="209" t="s">
        <v>66</v>
      </c>
      <c r="E21" s="210">
        <v>1210.0</v>
      </c>
      <c r="F21" s="211">
        <v>12.0</v>
      </c>
      <c r="G21" s="195"/>
      <c r="H21" s="188"/>
      <c r="I21" s="210">
        <f t="shared" si="1"/>
        <v>14520</v>
      </c>
      <c r="J21" s="207"/>
      <c r="K21" s="254"/>
      <c r="L21" s="171"/>
      <c r="M21" s="248"/>
      <c r="N21" s="254"/>
      <c r="O21" s="171"/>
      <c r="P21" s="171"/>
      <c r="Q21" s="248"/>
      <c r="R21" s="254"/>
      <c r="S21" s="171"/>
      <c r="T21" s="171"/>
      <c r="U21" s="248"/>
      <c r="V21" s="254"/>
      <c r="W21" s="171"/>
      <c r="X21" s="171"/>
      <c r="Y21" s="248"/>
      <c r="Z21" s="171"/>
    </row>
    <row r="22" ht="15.75" customHeight="1">
      <c r="A22" s="171" t="s">
        <v>76</v>
      </c>
      <c r="B22" s="284" t="s">
        <v>147</v>
      </c>
      <c r="C22" s="191" t="s">
        <v>148</v>
      </c>
      <c r="D22" s="209" t="s">
        <v>39</v>
      </c>
      <c r="E22" s="210">
        <v>487540.0</v>
      </c>
      <c r="F22" s="211">
        <v>0.015</v>
      </c>
      <c r="G22" s="195"/>
      <c r="H22" s="188"/>
      <c r="I22" s="210">
        <f t="shared" si="1"/>
        <v>7313.1</v>
      </c>
      <c r="J22" s="207"/>
      <c r="K22" s="254"/>
      <c r="L22" s="171"/>
      <c r="M22" s="248"/>
      <c r="N22" s="254"/>
      <c r="O22" s="171"/>
      <c r="P22" s="171"/>
      <c r="Q22" s="248"/>
      <c r="R22" s="254"/>
      <c r="S22" s="171"/>
      <c r="T22" s="171"/>
      <c r="U22" s="248"/>
      <c r="V22" s="254"/>
      <c r="W22" s="171"/>
      <c r="X22" s="171"/>
      <c r="Y22" s="248"/>
      <c r="Z22" s="171"/>
    </row>
    <row r="23" ht="15.75" customHeight="1">
      <c r="A23" s="171" t="s">
        <v>76</v>
      </c>
      <c r="B23" s="191" t="s">
        <v>149</v>
      </c>
      <c r="C23" s="191" t="s">
        <v>150</v>
      </c>
      <c r="D23" s="209" t="s">
        <v>151</v>
      </c>
      <c r="E23" s="210">
        <v>33553.0</v>
      </c>
      <c r="F23" s="211">
        <v>0.02981253539176803</v>
      </c>
      <c r="G23" s="195">
        <f>F23*CONSOLIDADO!$G$15</f>
        <v>2.385002831</v>
      </c>
      <c r="H23" s="188"/>
      <c r="I23" s="210">
        <f t="shared" si="1"/>
        <v>1000.3</v>
      </c>
      <c r="J23" s="207"/>
      <c r="K23" s="254"/>
      <c r="L23" s="171"/>
      <c r="M23" s="248"/>
      <c r="N23" s="254"/>
      <c r="O23" s="171"/>
      <c r="P23" s="171"/>
      <c r="Q23" s="248"/>
      <c r="R23" s="254"/>
      <c r="S23" s="171"/>
      <c r="T23" s="171"/>
      <c r="U23" s="248"/>
      <c r="V23" s="254"/>
      <c r="W23" s="171"/>
      <c r="X23" s="171"/>
      <c r="Y23" s="248"/>
      <c r="Z23" s="171"/>
    </row>
    <row r="24" ht="15.75" customHeight="1">
      <c r="A24" s="171" t="s">
        <v>76</v>
      </c>
      <c r="B24" s="191" t="s">
        <v>152</v>
      </c>
      <c r="C24" s="191" t="s">
        <v>153</v>
      </c>
      <c r="D24" s="209" t="s">
        <v>151</v>
      </c>
      <c r="E24" s="210">
        <v>35960.0</v>
      </c>
      <c r="F24" s="211">
        <v>0.03</v>
      </c>
      <c r="G24" s="195">
        <f>F24*CONSOLIDADO!$G$15</f>
        <v>2.4</v>
      </c>
      <c r="H24" s="191"/>
      <c r="I24" s="210">
        <f t="shared" si="1"/>
        <v>1078.8</v>
      </c>
      <c r="J24" s="207"/>
      <c r="K24" s="254"/>
      <c r="L24" s="171"/>
      <c r="M24" s="248"/>
      <c r="N24" s="254"/>
      <c r="O24" s="171"/>
      <c r="P24" s="171"/>
      <c r="Q24" s="248"/>
      <c r="R24" s="254"/>
      <c r="S24" s="171"/>
      <c r="T24" s="171"/>
      <c r="U24" s="248"/>
      <c r="V24" s="254"/>
      <c r="W24" s="171"/>
      <c r="X24" s="171"/>
      <c r="Y24" s="248"/>
      <c r="Z24" s="171"/>
    </row>
    <row r="25" ht="15.75" customHeight="1">
      <c r="A25" s="171" t="s">
        <v>76</v>
      </c>
      <c r="B25" s="191" t="s">
        <v>83</v>
      </c>
      <c r="C25" s="192" t="s">
        <v>84</v>
      </c>
      <c r="D25" s="193" t="s">
        <v>85</v>
      </c>
      <c r="E25" s="210">
        <v>2573.0</v>
      </c>
      <c r="F25" s="212">
        <v>0.1</v>
      </c>
      <c r="G25" s="195">
        <f>F25*CONSOLIDADO!$G$15</f>
        <v>8</v>
      </c>
      <c r="H25" s="191"/>
      <c r="I25" s="210">
        <f t="shared" si="1"/>
        <v>257.3</v>
      </c>
      <c r="J25" s="207"/>
      <c r="K25" s="254"/>
      <c r="L25" s="171"/>
      <c r="M25" s="248"/>
      <c r="N25" s="254"/>
      <c r="O25" s="171"/>
      <c r="P25" s="171"/>
      <c r="Q25" s="248"/>
      <c r="R25" s="254"/>
      <c r="S25" s="171"/>
      <c r="T25" s="171"/>
      <c r="U25" s="248"/>
      <c r="V25" s="254"/>
      <c r="W25" s="171"/>
      <c r="X25" s="171"/>
      <c r="Y25" s="248"/>
      <c r="Z25" s="171"/>
    </row>
    <row r="26" ht="15.75" customHeight="1">
      <c r="A26" s="171"/>
      <c r="B26" s="191"/>
      <c r="C26" s="192"/>
      <c r="D26" s="193"/>
      <c r="E26" s="210"/>
      <c r="F26" s="212"/>
      <c r="G26" s="195"/>
      <c r="H26" s="191"/>
      <c r="I26" s="210"/>
      <c r="J26" s="207"/>
      <c r="K26" s="254"/>
      <c r="L26" s="171"/>
      <c r="M26" s="248"/>
      <c r="N26" s="254"/>
      <c r="O26" s="171"/>
      <c r="P26" s="171"/>
      <c r="Q26" s="248"/>
      <c r="R26" s="254"/>
      <c r="S26" s="171"/>
      <c r="T26" s="171"/>
      <c r="U26" s="248"/>
      <c r="V26" s="254"/>
      <c r="W26" s="171"/>
      <c r="X26" s="171"/>
      <c r="Y26" s="248"/>
      <c r="Z26" s="171"/>
    </row>
    <row r="27" ht="15.75" customHeight="1">
      <c r="A27" s="171"/>
      <c r="B27" s="199"/>
      <c r="C27" s="199"/>
      <c r="D27" s="199"/>
      <c r="E27" s="205"/>
      <c r="F27" s="199"/>
      <c r="G27" s="201"/>
      <c r="H27" s="202" t="s">
        <v>73</v>
      </c>
      <c r="I27" s="267">
        <f>SUM(I14:I26)</f>
        <v>43757.29</v>
      </c>
      <c r="J27" s="171"/>
      <c r="K27" s="254"/>
      <c r="L27" s="171"/>
      <c r="M27" s="248"/>
      <c r="N27" s="254"/>
      <c r="O27" s="171"/>
      <c r="P27" s="171"/>
      <c r="Q27" s="248"/>
      <c r="R27" s="254"/>
      <c r="S27" s="171"/>
      <c r="T27" s="171"/>
      <c r="U27" s="248"/>
      <c r="V27" s="254"/>
      <c r="W27" s="171"/>
      <c r="X27" s="171"/>
      <c r="Y27" s="248"/>
      <c r="Z27" s="171"/>
    </row>
    <row r="28" ht="15.75" customHeight="1">
      <c r="A28" s="171"/>
      <c r="B28" s="204" t="s">
        <v>86</v>
      </c>
      <c r="C28" s="204" t="s">
        <v>87</v>
      </c>
      <c r="D28" s="199"/>
      <c r="E28" s="205"/>
      <c r="F28" s="199"/>
      <c r="G28" s="201"/>
      <c r="H28" s="199"/>
      <c r="I28" s="266"/>
      <c r="J28" s="207"/>
      <c r="K28" s="254"/>
      <c r="L28" s="171"/>
      <c r="M28" s="248"/>
      <c r="N28" s="254"/>
      <c r="O28" s="171"/>
      <c r="P28" s="171"/>
      <c r="Q28" s="248"/>
      <c r="R28" s="254"/>
      <c r="S28" s="171"/>
      <c r="T28" s="171"/>
      <c r="U28" s="248"/>
      <c r="V28" s="254"/>
      <c r="W28" s="171"/>
      <c r="X28" s="171"/>
      <c r="Y28" s="248"/>
      <c r="Z28" s="171"/>
    </row>
    <row r="29" ht="15.75" customHeight="1">
      <c r="A29" s="171"/>
      <c r="B29" s="188" t="s">
        <v>64</v>
      </c>
      <c r="C29" s="188" t="s">
        <v>65</v>
      </c>
      <c r="D29" s="188" t="s">
        <v>66</v>
      </c>
      <c r="E29" s="189" t="s">
        <v>67</v>
      </c>
      <c r="F29" s="188" t="s">
        <v>68</v>
      </c>
      <c r="G29" s="208"/>
      <c r="H29" s="188" t="s">
        <v>69</v>
      </c>
      <c r="I29" s="262" t="s">
        <v>70</v>
      </c>
      <c r="J29" s="207"/>
      <c r="K29" s="254"/>
      <c r="L29" s="171"/>
      <c r="M29" s="248"/>
      <c r="N29" s="254"/>
      <c r="O29" s="171"/>
      <c r="P29" s="171"/>
      <c r="Q29" s="248"/>
      <c r="R29" s="254"/>
      <c r="S29" s="171"/>
      <c r="T29" s="171"/>
      <c r="U29" s="248"/>
      <c r="V29" s="254"/>
      <c r="W29" s="171"/>
      <c r="X29" s="171"/>
      <c r="Y29" s="248"/>
      <c r="Z29" s="171"/>
    </row>
    <row r="30" ht="15.75" customHeight="1">
      <c r="A30" s="171"/>
      <c r="B30" s="209"/>
      <c r="C30" s="191"/>
      <c r="D30" s="193"/>
      <c r="E30" s="210"/>
      <c r="F30" s="211"/>
      <c r="G30" s="195">
        <f>F30*CONSOLIDADO!$G$15</f>
        <v>0</v>
      </c>
      <c r="H30" s="214"/>
      <c r="I30" s="263">
        <v>0.0</v>
      </c>
      <c r="J30" s="207"/>
      <c r="K30" s="254"/>
      <c r="L30" s="171"/>
      <c r="M30" s="248"/>
      <c r="N30" s="254"/>
      <c r="O30" s="171"/>
      <c r="P30" s="171"/>
      <c r="Q30" s="248"/>
      <c r="R30" s="254"/>
      <c r="S30" s="171"/>
      <c r="T30" s="171"/>
      <c r="U30" s="248"/>
      <c r="V30" s="254"/>
      <c r="W30" s="171"/>
      <c r="X30" s="171"/>
      <c r="Y30" s="248"/>
      <c r="Z30" s="171"/>
    </row>
    <row r="31" ht="15.75" customHeight="1">
      <c r="A31" s="171"/>
      <c r="B31" s="192"/>
      <c r="C31" s="192"/>
      <c r="D31" s="192"/>
      <c r="E31" s="215"/>
      <c r="F31" s="192"/>
      <c r="G31" s="195">
        <f>F31*CONSOLIDADO!$G$15</f>
        <v>0</v>
      </c>
      <c r="H31" s="192"/>
      <c r="I31" s="263">
        <v>0.0</v>
      </c>
      <c r="J31" s="207"/>
      <c r="K31" s="254"/>
      <c r="L31" s="171"/>
      <c r="M31" s="248"/>
      <c r="N31" s="254"/>
      <c r="O31" s="171"/>
      <c r="P31" s="171"/>
      <c r="Q31" s="248"/>
      <c r="R31" s="254"/>
      <c r="S31" s="171"/>
      <c r="T31" s="171"/>
      <c r="U31" s="248"/>
      <c r="V31" s="254"/>
      <c r="W31" s="171"/>
      <c r="X31" s="171"/>
      <c r="Y31" s="248"/>
      <c r="Z31" s="171"/>
    </row>
    <row r="32" ht="15.75" customHeight="1">
      <c r="A32" s="171"/>
      <c r="B32" s="199"/>
      <c r="C32" s="199"/>
      <c r="D32" s="199"/>
      <c r="E32" s="205"/>
      <c r="F32" s="199"/>
      <c r="G32" s="201"/>
      <c r="H32" s="202" t="s">
        <v>73</v>
      </c>
      <c r="I32" s="267">
        <f>SUM(I30)</f>
        <v>0</v>
      </c>
      <c r="J32" s="171"/>
      <c r="K32" s="254"/>
      <c r="L32" s="171"/>
      <c r="M32" s="248"/>
      <c r="N32" s="254"/>
      <c r="O32" s="171"/>
      <c r="P32" s="171"/>
      <c r="Q32" s="248"/>
      <c r="R32" s="254"/>
      <c r="S32" s="171"/>
      <c r="T32" s="171"/>
      <c r="U32" s="248"/>
      <c r="V32" s="254"/>
      <c r="W32" s="171"/>
      <c r="X32" s="171"/>
      <c r="Y32" s="248"/>
      <c r="Z32" s="171"/>
    </row>
    <row r="33" ht="15.75" customHeight="1">
      <c r="A33" s="171"/>
      <c r="B33" s="204" t="s">
        <v>88</v>
      </c>
      <c r="C33" s="204" t="s">
        <v>89</v>
      </c>
      <c r="D33" s="199"/>
      <c r="E33" s="205"/>
      <c r="F33" s="199"/>
      <c r="G33" s="201"/>
      <c r="H33" s="199"/>
      <c r="I33" s="266"/>
      <c r="J33" s="207"/>
      <c r="K33" s="285"/>
      <c r="L33" s="286"/>
      <c r="M33" s="287"/>
      <c r="N33" s="256"/>
      <c r="O33" s="257"/>
      <c r="P33" s="257"/>
      <c r="Q33" s="258"/>
      <c r="R33" s="256"/>
      <c r="S33" s="257"/>
      <c r="T33" s="257"/>
      <c r="U33" s="258"/>
      <c r="V33" s="256"/>
      <c r="W33" s="257"/>
      <c r="X33" s="257"/>
      <c r="Y33" s="258"/>
      <c r="Z33" s="171"/>
    </row>
    <row r="34" ht="15.75" customHeight="1">
      <c r="A34" s="171"/>
      <c r="B34" s="188" t="s">
        <v>64</v>
      </c>
      <c r="C34" s="188" t="s">
        <v>65</v>
      </c>
      <c r="D34" s="188" t="s">
        <v>66</v>
      </c>
      <c r="E34" s="189" t="s">
        <v>90</v>
      </c>
      <c r="F34" s="188" t="s">
        <v>68</v>
      </c>
      <c r="G34" s="208"/>
      <c r="H34" s="188" t="s">
        <v>91</v>
      </c>
      <c r="I34" s="262" t="s">
        <v>70</v>
      </c>
      <c r="J34" s="207"/>
      <c r="K34" s="171"/>
      <c r="L34" s="171"/>
      <c r="M34" s="218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 t="s">
        <v>76</v>
      </c>
      <c r="B35" s="209" t="s">
        <v>92</v>
      </c>
      <c r="C35" s="192" t="s">
        <v>93</v>
      </c>
      <c r="D35" s="193" t="s">
        <v>94</v>
      </c>
      <c r="E35" s="217">
        <v>194000.0</v>
      </c>
      <c r="F35" s="211">
        <v>1.0</v>
      </c>
      <c r="G35" s="195">
        <f>H35*CONSOLIDADO!$G$15</f>
        <v>32</v>
      </c>
      <c r="H35" s="211">
        <v>0.4</v>
      </c>
      <c r="I35" s="263">
        <f>ROUND(F35*E35*H35,0)</f>
        <v>77600</v>
      </c>
      <c r="J35" s="207"/>
      <c r="K35" s="171"/>
      <c r="L35" s="171"/>
      <c r="M35" s="218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92"/>
      <c r="C36" s="192"/>
      <c r="D36" s="192"/>
      <c r="E36" s="215"/>
      <c r="F36" s="192"/>
      <c r="G36" s="195"/>
      <c r="H36" s="192"/>
      <c r="I36" s="268">
        <v>0.0</v>
      </c>
      <c r="J36" s="207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99"/>
      <c r="C37" s="219" t="s">
        <v>95</v>
      </c>
      <c r="D37" s="219">
        <v>1.0</v>
      </c>
      <c r="E37" s="205"/>
      <c r="F37" s="199"/>
      <c r="G37" s="199"/>
      <c r="H37" s="202" t="s">
        <v>73</v>
      </c>
      <c r="I37" s="267">
        <f>SUM(I35:I36)</f>
        <v>77600</v>
      </c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80"/>
      <c r="C38" s="220"/>
      <c r="D38" s="220"/>
      <c r="E38" s="181"/>
      <c r="F38" s="180"/>
      <c r="G38" s="180"/>
      <c r="H38" s="221"/>
      <c r="I38" s="269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6.5" customHeight="1">
      <c r="A39" s="171"/>
      <c r="B39" s="180"/>
      <c r="C39" s="171"/>
      <c r="D39" s="171"/>
      <c r="E39" s="181"/>
      <c r="F39" s="223" t="s">
        <v>96</v>
      </c>
      <c r="G39" s="14"/>
      <c r="H39" s="15"/>
      <c r="I39" s="270">
        <f>I37+I32+I27+I11</f>
        <v>127565.29</v>
      </c>
      <c r="J39" s="207"/>
      <c r="K39" s="218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225"/>
      <c r="C40" s="226"/>
      <c r="D40" s="227"/>
      <c r="E40" s="171"/>
      <c r="F40" s="227"/>
      <c r="G40" s="227"/>
      <c r="H40" s="226"/>
      <c r="I40" s="227"/>
      <c r="J40" s="226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225"/>
      <c r="C41" s="229" t="s">
        <v>97</v>
      </c>
      <c r="D41" s="230"/>
      <c r="E41" s="231"/>
      <c r="F41" s="231"/>
      <c r="G41" s="231"/>
      <c r="H41" s="231"/>
      <c r="I41" s="231"/>
      <c r="J41" s="226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225"/>
      <c r="C42" s="232"/>
      <c r="D42" s="14"/>
      <c r="E42" s="14"/>
      <c r="F42" s="14"/>
      <c r="G42" s="14"/>
      <c r="H42" s="14"/>
      <c r="I42" s="15"/>
      <c r="J42" s="226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225"/>
      <c r="C43" s="233"/>
      <c r="D43" s="14"/>
      <c r="E43" s="14"/>
      <c r="F43" s="14"/>
      <c r="G43" s="14"/>
      <c r="H43" s="14"/>
      <c r="I43" s="15"/>
      <c r="J43" s="226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>
      <c r="A235" s="171"/>
      <c r="B235" s="171"/>
      <c r="C235" s="171"/>
      <c r="D235" s="171"/>
      <c r="E235" s="171"/>
      <c r="F235" s="171"/>
      <c r="G235" s="171"/>
      <c r="H235" s="171"/>
      <c r="I235" s="171"/>
      <c r="J235" s="171"/>
      <c r="K235" s="171"/>
      <c r="L235" s="171"/>
      <c r="M235" s="171"/>
      <c r="N235" s="171"/>
      <c r="O235" s="171"/>
      <c r="P235" s="171"/>
      <c r="Q235" s="171"/>
      <c r="R235" s="171"/>
      <c r="S235" s="171"/>
      <c r="T235" s="171"/>
      <c r="U235" s="171"/>
      <c r="V235" s="171"/>
      <c r="W235" s="171"/>
      <c r="X235" s="171"/>
      <c r="Y235" s="171"/>
      <c r="Z235" s="171"/>
    </row>
    <row r="236" ht="15.75" customHeight="1">
      <c r="A236" s="171"/>
      <c r="B236" s="171"/>
      <c r="C236" s="171"/>
      <c r="D236" s="171"/>
      <c r="E236" s="171"/>
      <c r="F236" s="171"/>
      <c r="G236" s="171"/>
      <c r="H236" s="171"/>
      <c r="I236" s="171"/>
      <c r="J236" s="171"/>
      <c r="K236" s="171"/>
      <c r="L236" s="171"/>
      <c r="M236" s="171"/>
      <c r="N236" s="171"/>
      <c r="O236" s="171"/>
      <c r="P236" s="171"/>
      <c r="Q236" s="171"/>
      <c r="R236" s="171"/>
      <c r="S236" s="171"/>
      <c r="T236" s="171"/>
      <c r="U236" s="171"/>
      <c r="V236" s="171"/>
      <c r="W236" s="171"/>
      <c r="X236" s="171"/>
      <c r="Y236" s="171"/>
      <c r="Z236" s="171"/>
    </row>
    <row r="237" ht="15.75" customHeight="1">
      <c r="A237" s="171"/>
      <c r="B237" s="171"/>
      <c r="C237" s="171"/>
      <c r="D237" s="171"/>
      <c r="E237" s="171"/>
      <c r="F237" s="171"/>
      <c r="G237" s="171"/>
      <c r="H237" s="171"/>
      <c r="I237" s="171"/>
      <c r="J237" s="171"/>
      <c r="K237" s="171"/>
      <c r="L237" s="171"/>
      <c r="M237" s="171"/>
      <c r="N237" s="171"/>
      <c r="O237" s="171"/>
      <c r="P237" s="171"/>
      <c r="Q237" s="171"/>
      <c r="R237" s="171"/>
      <c r="S237" s="171"/>
      <c r="T237" s="171"/>
      <c r="U237" s="171"/>
      <c r="V237" s="171"/>
      <c r="W237" s="171"/>
      <c r="X237" s="171"/>
      <c r="Y237" s="171"/>
      <c r="Z237" s="171"/>
    </row>
    <row r="238" ht="15.75" customHeight="1">
      <c r="A238" s="171"/>
      <c r="B238" s="171"/>
      <c r="C238" s="171"/>
      <c r="D238" s="171"/>
      <c r="E238" s="171"/>
      <c r="F238" s="171"/>
      <c r="G238" s="171"/>
      <c r="H238" s="171"/>
      <c r="I238" s="171"/>
      <c r="J238" s="171"/>
      <c r="K238" s="171"/>
      <c r="L238" s="171"/>
      <c r="M238" s="171"/>
      <c r="N238" s="171"/>
      <c r="O238" s="171"/>
      <c r="P238" s="171"/>
      <c r="Q238" s="171"/>
      <c r="R238" s="171"/>
      <c r="S238" s="171"/>
      <c r="T238" s="171"/>
      <c r="U238" s="171"/>
      <c r="V238" s="171"/>
      <c r="W238" s="171"/>
      <c r="X238" s="171"/>
      <c r="Y238" s="171"/>
      <c r="Z238" s="171"/>
    </row>
    <row r="239" ht="15.75" customHeight="1">
      <c r="A239" s="171"/>
      <c r="B239" s="171"/>
      <c r="C239" s="171"/>
      <c r="D239" s="171"/>
      <c r="E239" s="171"/>
      <c r="F239" s="171"/>
      <c r="G239" s="171"/>
      <c r="H239" s="171"/>
      <c r="I239" s="171"/>
      <c r="J239" s="171"/>
      <c r="K239" s="171"/>
      <c r="L239" s="171"/>
      <c r="M239" s="171"/>
      <c r="N239" s="171"/>
      <c r="O239" s="171"/>
      <c r="P239" s="171"/>
      <c r="Q239" s="171"/>
      <c r="R239" s="171"/>
      <c r="S239" s="171"/>
      <c r="T239" s="171"/>
      <c r="U239" s="171"/>
      <c r="V239" s="171"/>
      <c r="W239" s="171"/>
      <c r="X239" s="171"/>
      <c r="Y239" s="171"/>
      <c r="Z239" s="171"/>
    </row>
    <row r="240" ht="15.75" customHeight="1">
      <c r="A240" s="171"/>
      <c r="B240" s="171"/>
      <c r="C240" s="171"/>
      <c r="D240" s="171"/>
      <c r="E240" s="171"/>
      <c r="F240" s="171"/>
      <c r="G240" s="171"/>
      <c r="H240" s="171"/>
      <c r="I240" s="171"/>
      <c r="J240" s="171"/>
      <c r="K240" s="171"/>
      <c r="L240" s="171"/>
      <c r="M240" s="171"/>
      <c r="N240" s="171"/>
      <c r="O240" s="171"/>
      <c r="P240" s="171"/>
      <c r="Q240" s="171"/>
      <c r="R240" s="171"/>
      <c r="S240" s="171"/>
      <c r="T240" s="171"/>
      <c r="U240" s="171"/>
      <c r="V240" s="171"/>
      <c r="W240" s="171"/>
      <c r="X240" s="171"/>
      <c r="Y240" s="171"/>
      <c r="Z240" s="171"/>
    </row>
    <row r="241" ht="15.75" customHeight="1">
      <c r="A241" s="171"/>
      <c r="B241" s="171"/>
      <c r="C241" s="171"/>
      <c r="D241" s="171"/>
      <c r="E241" s="171"/>
      <c r="F241" s="171"/>
      <c r="G241" s="171"/>
      <c r="H241" s="171"/>
      <c r="I241" s="171"/>
      <c r="J241" s="171"/>
      <c r="K241" s="171"/>
      <c r="L241" s="171"/>
      <c r="M241" s="171"/>
      <c r="N241" s="171"/>
      <c r="O241" s="171"/>
      <c r="P241" s="171"/>
      <c r="Q241" s="171"/>
      <c r="R241" s="171"/>
      <c r="S241" s="171"/>
      <c r="T241" s="171"/>
      <c r="U241" s="171"/>
      <c r="V241" s="171"/>
      <c r="W241" s="171"/>
      <c r="X241" s="171"/>
      <c r="Y241" s="171"/>
      <c r="Z241" s="171"/>
    </row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8">
    <mergeCell ref="T16:U16"/>
    <mergeCell ref="V16:W16"/>
    <mergeCell ref="X16:Y16"/>
    <mergeCell ref="Z16:AA16"/>
    <mergeCell ref="AB16:AC16"/>
    <mergeCell ref="R16:S16"/>
    <mergeCell ref="R17:S17"/>
    <mergeCell ref="V17:W17"/>
    <mergeCell ref="Z17:AA17"/>
    <mergeCell ref="R18:S18"/>
    <mergeCell ref="V18:W18"/>
    <mergeCell ref="Z18:AA18"/>
    <mergeCell ref="N18:O18"/>
    <mergeCell ref="N19:O19"/>
    <mergeCell ref="R19:S19"/>
    <mergeCell ref="V19:W19"/>
    <mergeCell ref="Z19:AA19"/>
    <mergeCell ref="F39:H39"/>
    <mergeCell ref="D41:I41"/>
    <mergeCell ref="C42:I42"/>
    <mergeCell ref="C43:I43"/>
    <mergeCell ref="B2:I2"/>
    <mergeCell ref="C4:F4"/>
    <mergeCell ref="C5:I5"/>
    <mergeCell ref="L16:M16"/>
    <mergeCell ref="N16:O16"/>
    <mergeCell ref="P16:Q16"/>
    <mergeCell ref="N17:O17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12.71"/>
    <col customWidth="1" min="3" max="3" width="47.57"/>
    <col customWidth="1" min="4" max="4" width="8.29"/>
    <col customWidth="1" min="5" max="5" width="14.0"/>
    <col customWidth="1" min="6" max="7" width="6.71"/>
    <col customWidth="1" min="8" max="8" width="13.29"/>
    <col customWidth="1" min="9" max="9" width="14.57"/>
    <col customWidth="1" min="10" max="10" width="14.29"/>
    <col customWidth="1" min="11" max="11" width="13.71"/>
    <col customWidth="1" min="12" max="12" width="15.57"/>
    <col customWidth="1" min="13" max="14" width="12.43"/>
    <col customWidth="1" min="15" max="15" width="16.29"/>
    <col customWidth="1" min="16" max="18" width="12.43"/>
    <col customWidth="1" min="19" max="19" width="22.29"/>
    <col customWidth="1" min="20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6.75" customHeight="1">
      <c r="A4" s="171"/>
      <c r="B4" s="174" t="s">
        <v>59</v>
      </c>
      <c r="C4" s="234" t="s">
        <v>160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I34*8%</f>
        <v>10088</v>
      </c>
      <c r="F9" s="192">
        <v>1.0</v>
      </c>
      <c r="G9" s="195">
        <f>F9*CONSOLIDADO!$G$16</f>
        <v>150</v>
      </c>
      <c r="H9" s="192"/>
      <c r="I9" s="263">
        <f t="shared" ref="I9:I10" si="1">ROUND(F9*E9,0)</f>
        <v>10088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 t="s">
        <v>76</v>
      </c>
      <c r="B10" s="191" t="s">
        <v>161</v>
      </c>
      <c r="C10" s="192" t="s">
        <v>162</v>
      </c>
      <c r="D10" s="193" t="s">
        <v>163</v>
      </c>
      <c r="E10" s="194">
        <v>95800.0</v>
      </c>
      <c r="F10" s="192">
        <v>0.25</v>
      </c>
      <c r="G10" s="195"/>
      <c r="H10" s="192"/>
      <c r="I10" s="263">
        <f t="shared" si="1"/>
        <v>23950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2"/>
      <c r="C11" s="197"/>
      <c r="D11" s="197"/>
      <c r="E11" s="197"/>
      <c r="F11" s="197"/>
      <c r="G11" s="195">
        <f>F11*CONSOLIDADO!$G$16</f>
        <v>0</v>
      </c>
      <c r="H11" s="197"/>
      <c r="I11" s="264">
        <v>0.0</v>
      </c>
      <c r="J11" s="183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199"/>
      <c r="C12" s="199"/>
      <c r="D12" s="199"/>
      <c r="E12" s="200"/>
      <c r="F12" s="199"/>
      <c r="G12" s="201"/>
      <c r="H12" s="202" t="s">
        <v>73</v>
      </c>
      <c r="I12" s="265">
        <f>SUM(I9:I11)</f>
        <v>34038</v>
      </c>
      <c r="J12" s="171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8.25" customHeight="1">
      <c r="A13" s="171"/>
      <c r="B13" s="204" t="s">
        <v>74</v>
      </c>
      <c r="C13" s="204" t="s">
        <v>75</v>
      </c>
      <c r="D13" s="199"/>
      <c r="E13" s="205"/>
      <c r="F13" s="199"/>
      <c r="G13" s="201"/>
      <c r="H13" s="199"/>
      <c r="I13" s="266"/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33.75" customHeight="1">
      <c r="A14" s="171"/>
      <c r="B14" s="188" t="s">
        <v>64</v>
      </c>
      <c r="C14" s="188" t="s">
        <v>65</v>
      </c>
      <c r="D14" s="188" t="s">
        <v>66</v>
      </c>
      <c r="E14" s="189" t="s">
        <v>67</v>
      </c>
      <c r="F14" s="188" t="s">
        <v>68</v>
      </c>
      <c r="G14" s="208"/>
      <c r="H14" s="188" t="s">
        <v>69</v>
      </c>
      <c r="I14" s="292" t="s">
        <v>70</v>
      </c>
      <c r="J14" s="238" t="s">
        <v>164</v>
      </c>
      <c r="K14" s="15"/>
      <c r="L14" s="239" t="s">
        <v>132</v>
      </c>
      <c r="M14" s="15"/>
      <c r="N14" s="238" t="s">
        <v>165</v>
      </c>
      <c r="O14" s="15"/>
      <c r="P14" s="239" t="s">
        <v>132</v>
      </c>
      <c r="Q14" s="15"/>
      <c r="R14" s="238" t="s">
        <v>166</v>
      </c>
      <c r="S14" s="15"/>
      <c r="T14" s="239" t="s">
        <v>132</v>
      </c>
      <c r="U14" s="15"/>
      <c r="V14" s="171"/>
      <c r="W14" s="171"/>
      <c r="X14" s="171"/>
      <c r="Y14" s="171"/>
      <c r="Z14" s="171"/>
    </row>
    <row r="15" ht="15.75" customHeight="1">
      <c r="A15" s="171" t="s">
        <v>136</v>
      </c>
      <c r="B15" s="191"/>
      <c r="C15" s="191" t="s">
        <v>164</v>
      </c>
      <c r="D15" s="209" t="s">
        <v>23</v>
      </c>
      <c r="E15" s="210">
        <v>28907.0</v>
      </c>
      <c r="F15" s="211">
        <v>1.05</v>
      </c>
      <c r="G15" s="195">
        <f>F15*CONSOLIDADO!$G$16</f>
        <v>157.5</v>
      </c>
      <c r="H15" s="191"/>
      <c r="I15" s="293">
        <f t="shared" ref="I15:I23" si="2">F15*E15</f>
        <v>30352.35</v>
      </c>
      <c r="J15" s="294" t="s">
        <v>167</v>
      </c>
      <c r="K15" s="15"/>
      <c r="L15" s="249">
        <v>205883.0</v>
      </c>
      <c r="M15" s="171"/>
      <c r="N15" s="240" t="s">
        <v>136</v>
      </c>
      <c r="O15" s="15"/>
      <c r="P15" s="249">
        <v>17637.0</v>
      </c>
      <c r="Q15" s="248"/>
      <c r="R15" s="240" t="s">
        <v>168</v>
      </c>
      <c r="S15" s="15"/>
      <c r="T15" s="249">
        <v>43800.0</v>
      </c>
      <c r="U15" s="248"/>
      <c r="V15" s="171"/>
      <c r="W15" s="171"/>
      <c r="X15" s="171"/>
      <c r="Y15" s="171"/>
      <c r="Z15" s="171"/>
    </row>
    <row r="16" ht="15.75" customHeight="1">
      <c r="A16" s="171" t="s">
        <v>136</v>
      </c>
      <c r="B16" s="191"/>
      <c r="C16" s="191" t="s">
        <v>165</v>
      </c>
      <c r="D16" s="209" t="s">
        <v>66</v>
      </c>
      <c r="E16" s="210">
        <v>19908.0</v>
      </c>
      <c r="F16" s="211">
        <v>2.0</v>
      </c>
      <c r="G16" s="195"/>
      <c r="H16" s="191"/>
      <c r="I16" s="293">
        <f t="shared" si="2"/>
        <v>39816</v>
      </c>
      <c r="J16" s="294" t="s">
        <v>106</v>
      </c>
      <c r="K16" s="15"/>
      <c r="L16" s="249">
        <v>141000.0</v>
      </c>
      <c r="M16" s="171"/>
      <c r="N16" s="240" t="s">
        <v>167</v>
      </c>
      <c r="O16" s="15"/>
      <c r="P16" s="249">
        <v>20988.0</v>
      </c>
      <c r="Q16" s="248"/>
      <c r="R16" s="240" t="s">
        <v>136</v>
      </c>
      <c r="S16" s="15"/>
      <c r="T16" s="249">
        <v>36724.0</v>
      </c>
      <c r="U16" s="248"/>
      <c r="V16" s="171"/>
      <c r="W16" s="171"/>
      <c r="X16" s="171"/>
      <c r="Y16" s="171"/>
      <c r="Z16" s="171"/>
    </row>
    <row r="17" ht="15.75" customHeight="1">
      <c r="A17" s="171" t="s">
        <v>136</v>
      </c>
      <c r="B17" s="191"/>
      <c r="C17" s="191" t="s">
        <v>166</v>
      </c>
      <c r="D17" s="209" t="s">
        <v>66</v>
      </c>
      <c r="E17" s="210">
        <v>41409.0</v>
      </c>
      <c r="F17" s="211">
        <v>1.0</v>
      </c>
      <c r="G17" s="195"/>
      <c r="H17" s="191"/>
      <c r="I17" s="293">
        <f t="shared" si="2"/>
        <v>41409</v>
      </c>
      <c r="J17" s="295"/>
      <c r="K17" s="171"/>
      <c r="L17" s="249">
        <f>SUM(L15:L16)</f>
        <v>346883</v>
      </c>
      <c r="M17" s="252">
        <f>L17/2</f>
        <v>173441.5</v>
      </c>
      <c r="N17" s="240" t="s">
        <v>169</v>
      </c>
      <c r="O17" s="15"/>
      <c r="P17" s="249">
        <v>21100.0</v>
      </c>
      <c r="Q17" s="248"/>
      <c r="R17" s="240" t="s">
        <v>167</v>
      </c>
      <c r="S17" s="15"/>
      <c r="T17" s="249">
        <v>43702.0</v>
      </c>
      <c r="U17" s="248"/>
      <c r="V17" s="171"/>
      <c r="W17" s="171"/>
      <c r="X17" s="171"/>
      <c r="Y17" s="171"/>
      <c r="Z17" s="171"/>
    </row>
    <row r="18" ht="15.75" customHeight="1">
      <c r="A18" s="171" t="s">
        <v>136</v>
      </c>
      <c r="B18" s="191"/>
      <c r="C18" s="191" t="s">
        <v>170</v>
      </c>
      <c r="D18" s="209" t="s">
        <v>66</v>
      </c>
      <c r="E18" s="210">
        <v>16100.0</v>
      </c>
      <c r="F18" s="211">
        <v>1.0</v>
      </c>
      <c r="G18" s="195"/>
      <c r="H18" s="191"/>
      <c r="I18" s="293">
        <f t="shared" si="2"/>
        <v>16100</v>
      </c>
      <c r="J18" s="295"/>
      <c r="K18" s="171"/>
      <c r="L18" s="171"/>
      <c r="M18" s="171"/>
      <c r="N18" s="254"/>
      <c r="O18" s="171"/>
      <c r="P18" s="249">
        <f>SUM(P15:P17)</f>
        <v>59725</v>
      </c>
      <c r="Q18" s="249">
        <f>P18/3</f>
        <v>19908.33333</v>
      </c>
      <c r="R18" s="290"/>
      <c r="S18" s="290"/>
      <c r="T18" s="249">
        <f>SUM(T15:T17)</f>
        <v>124226</v>
      </c>
      <c r="U18" s="249">
        <f>T18/3</f>
        <v>41408.66667</v>
      </c>
      <c r="V18" s="171"/>
      <c r="W18" s="171"/>
      <c r="X18" s="171"/>
      <c r="Y18" s="171"/>
      <c r="Z18" s="171"/>
    </row>
    <row r="19" ht="15.75" customHeight="1">
      <c r="A19" s="171" t="s">
        <v>76</v>
      </c>
      <c r="B19" s="191" t="s">
        <v>149</v>
      </c>
      <c r="C19" s="191" t="s">
        <v>150</v>
      </c>
      <c r="D19" s="209" t="s">
        <v>151</v>
      </c>
      <c r="E19" s="210">
        <v>33553.0</v>
      </c>
      <c r="F19" s="211">
        <v>0.14895836437874435</v>
      </c>
      <c r="G19" s="195">
        <f>F19*CONSOLIDADO!$G$27</f>
        <v>12.66146097</v>
      </c>
      <c r="H19" s="191"/>
      <c r="I19" s="293">
        <f t="shared" si="2"/>
        <v>4998</v>
      </c>
      <c r="J19" s="295"/>
      <c r="K19" s="171"/>
      <c r="L19" s="171"/>
      <c r="M19" s="171"/>
      <c r="N19" s="254"/>
      <c r="O19" s="171"/>
      <c r="P19" s="171"/>
      <c r="Q19" s="248"/>
      <c r="R19" s="254"/>
      <c r="S19" s="171"/>
      <c r="T19" s="171"/>
      <c r="U19" s="248"/>
      <c r="V19" s="171"/>
      <c r="W19" s="171"/>
      <c r="X19" s="171"/>
      <c r="Y19" s="171"/>
      <c r="Z19" s="171"/>
    </row>
    <row r="20" ht="15.75" customHeight="1">
      <c r="A20" s="171" t="s">
        <v>76</v>
      </c>
      <c r="B20" s="191" t="s">
        <v>152</v>
      </c>
      <c r="C20" s="191" t="s">
        <v>153</v>
      </c>
      <c r="D20" s="209" t="s">
        <v>151</v>
      </c>
      <c r="E20" s="210">
        <v>35960.0</v>
      </c>
      <c r="F20" s="211">
        <v>0.15</v>
      </c>
      <c r="G20" s="195">
        <f>F20*CONSOLIDADO!$G$27</f>
        <v>12.75</v>
      </c>
      <c r="H20" s="191"/>
      <c r="I20" s="293">
        <f t="shared" si="2"/>
        <v>5394</v>
      </c>
      <c r="J20" s="295"/>
      <c r="K20" s="171"/>
      <c r="L20" s="171"/>
      <c r="M20" s="171"/>
      <c r="N20" s="254"/>
      <c r="O20" s="171"/>
      <c r="P20" s="171"/>
      <c r="Q20" s="248"/>
      <c r="R20" s="254"/>
      <c r="S20" s="171"/>
      <c r="T20" s="171"/>
      <c r="U20" s="248"/>
      <c r="V20" s="171"/>
      <c r="W20" s="171"/>
      <c r="X20" s="171"/>
      <c r="Y20" s="171"/>
      <c r="Z20" s="171"/>
    </row>
    <row r="21" ht="15.75" customHeight="1">
      <c r="A21" s="171" t="s">
        <v>76</v>
      </c>
      <c r="B21" s="191" t="s">
        <v>171</v>
      </c>
      <c r="C21" s="191" t="s">
        <v>172</v>
      </c>
      <c r="D21" s="209" t="s">
        <v>82</v>
      </c>
      <c r="E21" s="210">
        <v>625.0</v>
      </c>
      <c r="F21" s="211">
        <v>15.0</v>
      </c>
      <c r="G21" s="195"/>
      <c r="H21" s="191"/>
      <c r="I21" s="293">
        <f t="shared" si="2"/>
        <v>9375</v>
      </c>
      <c r="J21" s="295"/>
      <c r="K21" s="171"/>
      <c r="L21" s="171"/>
      <c r="M21" s="171"/>
      <c r="N21" s="254"/>
      <c r="O21" s="171"/>
      <c r="P21" s="171"/>
      <c r="Q21" s="248"/>
      <c r="R21" s="254"/>
      <c r="S21" s="171"/>
      <c r="T21" s="171"/>
      <c r="U21" s="248"/>
      <c r="V21" s="171"/>
      <c r="W21" s="171"/>
      <c r="X21" s="171"/>
      <c r="Y21" s="171"/>
      <c r="Z21" s="171"/>
    </row>
    <row r="22" ht="15.75" customHeight="1">
      <c r="A22" s="171" t="s">
        <v>76</v>
      </c>
      <c r="B22" s="191" t="s">
        <v>173</v>
      </c>
      <c r="C22" s="192" t="s">
        <v>174</v>
      </c>
      <c r="D22" s="193" t="s">
        <v>39</v>
      </c>
      <c r="E22" s="210">
        <v>107800.0</v>
      </c>
      <c r="F22" s="212">
        <v>0.1</v>
      </c>
      <c r="G22" s="195"/>
      <c r="H22" s="191"/>
      <c r="I22" s="293">
        <f t="shared" si="2"/>
        <v>10780</v>
      </c>
      <c r="J22" s="295"/>
      <c r="K22" s="171"/>
      <c r="L22" s="171"/>
      <c r="M22" s="171"/>
      <c r="N22" s="254"/>
      <c r="O22" s="171"/>
      <c r="P22" s="171"/>
      <c r="Q22" s="248"/>
      <c r="R22" s="254"/>
      <c r="S22" s="171"/>
      <c r="T22" s="171"/>
      <c r="U22" s="248"/>
      <c r="V22" s="171"/>
      <c r="W22" s="171"/>
      <c r="X22" s="171"/>
      <c r="Y22" s="171"/>
      <c r="Z22" s="171"/>
    </row>
    <row r="23" ht="15.75" customHeight="1">
      <c r="A23" s="171"/>
      <c r="B23" s="191"/>
      <c r="C23" s="192"/>
      <c r="D23" s="193"/>
      <c r="E23" s="210"/>
      <c r="F23" s="212"/>
      <c r="G23" s="195"/>
      <c r="H23" s="191"/>
      <c r="I23" s="293">
        <f t="shared" si="2"/>
        <v>0</v>
      </c>
      <c r="J23" s="295"/>
      <c r="K23" s="171"/>
      <c r="L23" s="171"/>
      <c r="M23" s="171"/>
      <c r="N23" s="254"/>
      <c r="O23" s="171"/>
      <c r="P23" s="171"/>
      <c r="Q23" s="248"/>
      <c r="R23" s="254"/>
      <c r="S23" s="171"/>
      <c r="T23" s="171"/>
      <c r="U23" s="248"/>
      <c r="V23" s="171"/>
      <c r="W23" s="171"/>
      <c r="X23" s="171"/>
      <c r="Y23" s="171"/>
      <c r="Z23" s="171"/>
    </row>
    <row r="24" ht="15.75" customHeight="1">
      <c r="A24" s="171"/>
      <c r="B24" s="199"/>
      <c r="C24" s="199"/>
      <c r="D24" s="199"/>
      <c r="E24" s="205"/>
      <c r="F24" s="199"/>
      <c r="G24" s="201"/>
      <c r="H24" s="202" t="s">
        <v>73</v>
      </c>
      <c r="I24" s="296">
        <f>SUM(I15:I23)</f>
        <v>158224.35</v>
      </c>
      <c r="J24" s="254"/>
      <c r="K24" s="171"/>
      <c r="L24" s="171"/>
      <c r="M24" s="171"/>
      <c r="N24" s="254"/>
      <c r="O24" s="171"/>
      <c r="P24" s="171"/>
      <c r="Q24" s="248"/>
      <c r="R24" s="254"/>
      <c r="S24" s="171"/>
      <c r="T24" s="171"/>
      <c r="U24" s="248"/>
      <c r="V24" s="171"/>
      <c r="W24" s="171"/>
      <c r="X24" s="171"/>
      <c r="Y24" s="171"/>
      <c r="Z24" s="171"/>
    </row>
    <row r="25" ht="15.75" customHeight="1">
      <c r="A25" s="171"/>
      <c r="B25" s="204" t="s">
        <v>86</v>
      </c>
      <c r="C25" s="204" t="s">
        <v>87</v>
      </c>
      <c r="D25" s="199"/>
      <c r="E25" s="205"/>
      <c r="F25" s="199"/>
      <c r="G25" s="201"/>
      <c r="H25" s="199"/>
      <c r="I25" s="266"/>
      <c r="J25" s="295"/>
      <c r="K25" s="171"/>
      <c r="L25" s="171"/>
      <c r="M25" s="171"/>
      <c r="N25" s="254"/>
      <c r="O25" s="171"/>
      <c r="P25" s="171"/>
      <c r="Q25" s="248"/>
      <c r="R25" s="254"/>
      <c r="S25" s="171"/>
      <c r="T25" s="171"/>
      <c r="U25" s="248"/>
      <c r="V25" s="171"/>
      <c r="W25" s="171"/>
      <c r="X25" s="171"/>
      <c r="Y25" s="171"/>
      <c r="Z25" s="171"/>
    </row>
    <row r="26" ht="15.75" customHeight="1">
      <c r="A26" s="171"/>
      <c r="B26" s="188" t="s">
        <v>64</v>
      </c>
      <c r="C26" s="188" t="s">
        <v>65</v>
      </c>
      <c r="D26" s="188" t="s">
        <v>66</v>
      </c>
      <c r="E26" s="189" t="s">
        <v>67</v>
      </c>
      <c r="F26" s="188" t="s">
        <v>68</v>
      </c>
      <c r="G26" s="208"/>
      <c r="H26" s="188" t="s">
        <v>69</v>
      </c>
      <c r="I26" s="292" t="s">
        <v>70</v>
      </c>
      <c r="J26" s="295"/>
      <c r="K26" s="171"/>
      <c r="L26" s="171"/>
      <c r="M26" s="171"/>
      <c r="N26" s="254"/>
      <c r="O26" s="171"/>
      <c r="P26" s="171"/>
      <c r="Q26" s="248"/>
      <c r="R26" s="254"/>
      <c r="S26" s="171"/>
      <c r="T26" s="171"/>
      <c r="U26" s="248"/>
      <c r="V26" s="171"/>
      <c r="W26" s="171"/>
      <c r="X26" s="171"/>
      <c r="Y26" s="171"/>
      <c r="Z26" s="171"/>
    </row>
    <row r="27" ht="15.75" customHeight="1">
      <c r="A27" s="171"/>
      <c r="B27" s="209"/>
      <c r="C27" s="191"/>
      <c r="D27" s="193"/>
      <c r="E27" s="210"/>
      <c r="F27" s="211"/>
      <c r="G27" s="195">
        <f>F27*CONSOLIDADO!$G$16</f>
        <v>0</v>
      </c>
      <c r="H27" s="214"/>
      <c r="I27" s="297">
        <v>0.0</v>
      </c>
      <c r="J27" s="295"/>
      <c r="K27" s="171"/>
      <c r="L27" s="171"/>
      <c r="M27" s="171"/>
      <c r="N27" s="254"/>
      <c r="O27" s="171"/>
      <c r="P27" s="171"/>
      <c r="Q27" s="248"/>
      <c r="R27" s="254"/>
      <c r="S27" s="171"/>
      <c r="T27" s="171"/>
      <c r="U27" s="248"/>
      <c r="V27" s="171"/>
      <c r="W27" s="171"/>
      <c r="X27" s="171"/>
      <c r="Y27" s="171"/>
      <c r="Z27" s="171"/>
    </row>
    <row r="28" ht="15.75" customHeight="1">
      <c r="A28" s="171"/>
      <c r="B28" s="192"/>
      <c r="C28" s="192"/>
      <c r="D28" s="192"/>
      <c r="E28" s="215"/>
      <c r="F28" s="192"/>
      <c r="G28" s="195">
        <f>F28*CONSOLIDADO!$G$16</f>
        <v>0</v>
      </c>
      <c r="H28" s="192"/>
      <c r="I28" s="297">
        <v>0.0</v>
      </c>
      <c r="J28" s="298"/>
      <c r="K28" s="257"/>
      <c r="L28" s="257"/>
      <c r="M28" s="257"/>
      <c r="N28" s="254"/>
      <c r="O28" s="171"/>
      <c r="P28" s="171"/>
      <c r="Q28" s="248"/>
      <c r="R28" s="254"/>
      <c r="S28" s="171"/>
      <c r="T28" s="171"/>
      <c r="U28" s="248"/>
      <c r="V28" s="171"/>
      <c r="W28" s="171"/>
      <c r="X28" s="171"/>
      <c r="Y28" s="171"/>
      <c r="Z28" s="171"/>
    </row>
    <row r="29" ht="15.75" customHeight="1">
      <c r="A29" s="171"/>
      <c r="B29" s="199"/>
      <c r="C29" s="199"/>
      <c r="D29" s="199"/>
      <c r="E29" s="205"/>
      <c r="F29" s="199"/>
      <c r="G29" s="201"/>
      <c r="H29" s="202" t="s">
        <v>73</v>
      </c>
      <c r="I29" s="267">
        <f>SUM(I27)</f>
        <v>0</v>
      </c>
      <c r="J29" s="171"/>
      <c r="K29" s="171"/>
      <c r="L29" s="171"/>
      <c r="M29" s="171"/>
      <c r="N29" s="254"/>
      <c r="O29" s="171"/>
      <c r="P29" s="171"/>
      <c r="Q29" s="248"/>
      <c r="R29" s="254"/>
      <c r="S29" s="171"/>
      <c r="T29" s="171"/>
      <c r="U29" s="248"/>
      <c r="V29" s="171"/>
      <c r="W29" s="171"/>
      <c r="X29" s="171"/>
      <c r="Y29" s="171"/>
      <c r="Z29" s="171"/>
    </row>
    <row r="30" ht="15.75" customHeight="1">
      <c r="A30" s="171"/>
      <c r="B30" s="204" t="s">
        <v>88</v>
      </c>
      <c r="C30" s="204" t="s">
        <v>89</v>
      </c>
      <c r="D30" s="199"/>
      <c r="E30" s="205"/>
      <c r="F30" s="199"/>
      <c r="G30" s="201"/>
      <c r="H30" s="199"/>
      <c r="I30" s="266"/>
      <c r="J30" s="207"/>
      <c r="K30" s="171"/>
      <c r="L30" s="171"/>
      <c r="M30" s="171"/>
      <c r="N30" s="254"/>
      <c r="O30" s="171"/>
      <c r="P30" s="171"/>
      <c r="Q30" s="248"/>
      <c r="R30" s="254"/>
      <c r="S30" s="171"/>
      <c r="T30" s="171"/>
      <c r="U30" s="248"/>
      <c r="V30" s="171"/>
      <c r="W30" s="171"/>
      <c r="X30" s="171"/>
      <c r="Y30" s="171"/>
      <c r="Z30" s="171"/>
    </row>
    <row r="31" ht="15.75" customHeight="1">
      <c r="A31" s="171"/>
      <c r="B31" s="188" t="s">
        <v>64</v>
      </c>
      <c r="C31" s="188" t="s">
        <v>65</v>
      </c>
      <c r="D31" s="188" t="s">
        <v>66</v>
      </c>
      <c r="E31" s="189" t="s">
        <v>90</v>
      </c>
      <c r="F31" s="188" t="s">
        <v>68</v>
      </c>
      <c r="G31" s="208"/>
      <c r="H31" s="188" t="s">
        <v>91</v>
      </c>
      <c r="I31" s="262" t="s">
        <v>70</v>
      </c>
      <c r="J31" s="207"/>
      <c r="K31" s="216"/>
      <c r="L31" s="216"/>
      <c r="M31" s="216"/>
      <c r="N31" s="254"/>
      <c r="O31" s="171"/>
      <c r="P31" s="171"/>
      <c r="Q31" s="248"/>
      <c r="R31" s="254"/>
      <c r="S31" s="171"/>
      <c r="T31" s="171"/>
      <c r="U31" s="248"/>
      <c r="V31" s="171"/>
      <c r="W31" s="171"/>
      <c r="X31" s="171"/>
      <c r="Y31" s="171"/>
      <c r="Z31" s="171"/>
    </row>
    <row r="32" ht="15.75" customHeight="1">
      <c r="A32" s="171" t="s">
        <v>76</v>
      </c>
      <c r="B32" s="209" t="s">
        <v>92</v>
      </c>
      <c r="C32" s="192" t="s">
        <v>93</v>
      </c>
      <c r="D32" s="193" t="s">
        <v>94</v>
      </c>
      <c r="E32" s="217">
        <v>194000.0</v>
      </c>
      <c r="F32" s="211">
        <v>1.0</v>
      </c>
      <c r="G32" s="195">
        <f>H32*CONSOLIDADO!$G$16</f>
        <v>97.5</v>
      </c>
      <c r="H32" s="211">
        <v>0.65</v>
      </c>
      <c r="I32" s="263">
        <f>ROUND(F32*E32*H32,0)</f>
        <v>126100</v>
      </c>
      <c r="J32" s="207"/>
      <c r="K32" s="171"/>
      <c r="L32" s="171"/>
      <c r="M32" s="218"/>
      <c r="N32" s="256"/>
      <c r="O32" s="257"/>
      <c r="P32" s="257"/>
      <c r="Q32" s="258"/>
      <c r="R32" s="256"/>
      <c r="S32" s="257"/>
      <c r="T32" s="257"/>
      <c r="U32" s="258"/>
      <c r="V32" s="171"/>
      <c r="W32" s="171"/>
      <c r="X32" s="171"/>
      <c r="Y32" s="171"/>
      <c r="Z32" s="171"/>
    </row>
    <row r="33" ht="15.75" customHeight="1">
      <c r="A33" s="171"/>
      <c r="B33" s="192"/>
      <c r="C33" s="192"/>
      <c r="D33" s="192"/>
      <c r="E33" s="215"/>
      <c r="F33" s="192"/>
      <c r="G33" s="195"/>
      <c r="H33" s="192"/>
      <c r="I33" s="268">
        <v>0.0</v>
      </c>
      <c r="J33" s="207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99"/>
      <c r="C34" s="219" t="s">
        <v>95</v>
      </c>
      <c r="D34" s="219">
        <v>1.0</v>
      </c>
      <c r="E34" s="205"/>
      <c r="F34" s="199"/>
      <c r="G34" s="199"/>
      <c r="H34" s="202" t="s">
        <v>73</v>
      </c>
      <c r="I34" s="267">
        <f>SUM(I32:I33)</f>
        <v>126100</v>
      </c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80"/>
      <c r="C35" s="220"/>
      <c r="D35" s="220"/>
      <c r="E35" s="181"/>
      <c r="F35" s="180"/>
      <c r="G35" s="180"/>
      <c r="H35" s="221"/>
      <c r="I35" s="269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6.5" customHeight="1">
      <c r="A36" s="171"/>
      <c r="B36" s="180"/>
      <c r="C36" s="171"/>
      <c r="D36" s="171"/>
      <c r="E36" s="181"/>
      <c r="F36" s="223" t="s">
        <v>96</v>
      </c>
      <c r="G36" s="14"/>
      <c r="H36" s="15"/>
      <c r="I36" s="270">
        <f>I34+I29+I24+I12</f>
        <v>318362.35</v>
      </c>
      <c r="J36" s="207"/>
      <c r="K36" s="218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225"/>
      <c r="C37" s="226"/>
      <c r="D37" s="227"/>
      <c r="E37" s="171"/>
      <c r="F37" s="227"/>
      <c r="G37" s="227"/>
      <c r="H37" s="226"/>
      <c r="I37" s="227"/>
      <c r="J37" s="226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225"/>
      <c r="C38" s="229" t="s">
        <v>97</v>
      </c>
      <c r="D38" s="230"/>
      <c r="E38" s="231"/>
      <c r="F38" s="231"/>
      <c r="G38" s="231"/>
      <c r="H38" s="231"/>
      <c r="I38" s="231"/>
      <c r="J38" s="226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225"/>
      <c r="C39" s="232"/>
      <c r="D39" s="14"/>
      <c r="E39" s="14"/>
      <c r="F39" s="14"/>
      <c r="G39" s="14"/>
      <c r="H39" s="14"/>
      <c r="I39" s="15"/>
      <c r="J39" s="226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225"/>
      <c r="C40" s="233"/>
      <c r="D40" s="14"/>
      <c r="E40" s="14"/>
      <c r="F40" s="14"/>
      <c r="G40" s="14"/>
      <c r="H40" s="14"/>
      <c r="I40" s="15"/>
      <c r="J40" s="226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>
      <c r="A235" s="171"/>
      <c r="B235" s="171"/>
      <c r="C235" s="171"/>
      <c r="D235" s="171"/>
      <c r="E235" s="171"/>
      <c r="F235" s="171"/>
      <c r="G235" s="171"/>
      <c r="H235" s="171"/>
      <c r="I235" s="171"/>
      <c r="J235" s="171"/>
      <c r="K235" s="171"/>
      <c r="L235" s="171"/>
      <c r="M235" s="171"/>
      <c r="N235" s="171"/>
      <c r="O235" s="171"/>
      <c r="P235" s="171"/>
      <c r="Q235" s="171"/>
      <c r="R235" s="171"/>
      <c r="S235" s="171"/>
      <c r="T235" s="171"/>
      <c r="U235" s="171"/>
      <c r="V235" s="171"/>
      <c r="W235" s="171"/>
      <c r="X235" s="171"/>
      <c r="Y235" s="171"/>
      <c r="Z235" s="171"/>
    </row>
    <row r="236" ht="15.75" customHeight="1">
      <c r="A236" s="171"/>
      <c r="B236" s="171"/>
      <c r="C236" s="171"/>
      <c r="D236" s="171"/>
      <c r="E236" s="171"/>
      <c r="F236" s="171"/>
      <c r="G236" s="171"/>
      <c r="H236" s="171"/>
      <c r="I236" s="171"/>
      <c r="J236" s="171"/>
      <c r="K236" s="171"/>
      <c r="L236" s="171"/>
      <c r="M236" s="171"/>
      <c r="N236" s="171"/>
      <c r="O236" s="171"/>
      <c r="P236" s="171"/>
      <c r="Q236" s="171"/>
      <c r="R236" s="171"/>
      <c r="S236" s="171"/>
      <c r="T236" s="171"/>
      <c r="U236" s="171"/>
      <c r="V236" s="171"/>
      <c r="W236" s="171"/>
      <c r="X236" s="171"/>
      <c r="Y236" s="171"/>
      <c r="Z236" s="171"/>
    </row>
    <row r="237" ht="15.75" customHeight="1">
      <c r="A237" s="171"/>
      <c r="B237" s="171"/>
      <c r="C237" s="171"/>
      <c r="D237" s="171"/>
      <c r="E237" s="171"/>
      <c r="F237" s="171"/>
      <c r="G237" s="171"/>
      <c r="H237" s="171"/>
      <c r="I237" s="171"/>
      <c r="J237" s="171"/>
      <c r="K237" s="171"/>
      <c r="L237" s="171"/>
      <c r="M237" s="171"/>
      <c r="N237" s="171"/>
      <c r="O237" s="171"/>
      <c r="P237" s="171"/>
      <c r="Q237" s="171"/>
      <c r="R237" s="171"/>
      <c r="S237" s="171"/>
      <c r="T237" s="171"/>
      <c r="U237" s="171"/>
      <c r="V237" s="171"/>
      <c r="W237" s="171"/>
      <c r="X237" s="171"/>
      <c r="Y237" s="171"/>
      <c r="Z237" s="171"/>
    </row>
    <row r="238" ht="15.75" customHeight="1">
      <c r="A238" s="171"/>
      <c r="B238" s="171"/>
      <c r="C238" s="171"/>
      <c r="D238" s="171"/>
      <c r="E238" s="171"/>
      <c r="F238" s="171"/>
      <c r="G238" s="171"/>
      <c r="H238" s="171"/>
      <c r="I238" s="171"/>
      <c r="J238" s="171"/>
      <c r="K238" s="171"/>
      <c r="L238" s="171"/>
      <c r="M238" s="171"/>
      <c r="N238" s="171"/>
      <c r="O238" s="171"/>
      <c r="P238" s="171"/>
      <c r="Q238" s="171"/>
      <c r="R238" s="171"/>
      <c r="S238" s="171"/>
      <c r="T238" s="171"/>
      <c r="U238" s="171"/>
      <c r="V238" s="171"/>
      <c r="W238" s="171"/>
      <c r="X238" s="171"/>
      <c r="Y238" s="171"/>
      <c r="Z238" s="171"/>
    </row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1">
    <mergeCell ref="R14:S14"/>
    <mergeCell ref="T14:U14"/>
    <mergeCell ref="R15:S15"/>
    <mergeCell ref="R16:S16"/>
    <mergeCell ref="R17:S17"/>
    <mergeCell ref="B2:I2"/>
    <mergeCell ref="C4:F4"/>
    <mergeCell ref="C5:I5"/>
    <mergeCell ref="J14:K14"/>
    <mergeCell ref="L14:M14"/>
    <mergeCell ref="P14:Q14"/>
    <mergeCell ref="J15:K15"/>
    <mergeCell ref="C39:I39"/>
    <mergeCell ref="C40:I40"/>
    <mergeCell ref="N14:O14"/>
    <mergeCell ref="N15:O15"/>
    <mergeCell ref="J16:K16"/>
    <mergeCell ref="N16:O16"/>
    <mergeCell ref="N17:O17"/>
    <mergeCell ref="F36:H36"/>
    <mergeCell ref="D38:I38"/>
  </mergeCells>
  <conditionalFormatting sqref="C9:E10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9" width="12.43"/>
    <col customWidth="1" min="20" max="20" width="17.86"/>
    <col customWidth="1" min="21" max="23" width="12.43"/>
    <col customWidth="1" min="24" max="24" width="17.0"/>
    <col customWidth="1" min="25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5.25" customHeight="1">
      <c r="A4" s="171"/>
      <c r="B4" s="174" t="s">
        <v>59</v>
      </c>
      <c r="C4" s="234" t="s">
        <v>175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I34*8%</f>
        <v>10088</v>
      </c>
      <c r="F9" s="192">
        <v>1.0</v>
      </c>
      <c r="G9" s="195">
        <f>F9*CONSOLIDADO!$G$16</f>
        <v>150</v>
      </c>
      <c r="H9" s="192"/>
      <c r="I9" s="263">
        <f t="shared" ref="I9:I10" si="1">ROUND(F9*E9,0)</f>
        <v>10088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 t="s">
        <v>76</v>
      </c>
      <c r="B10" s="191" t="s">
        <v>161</v>
      </c>
      <c r="C10" s="192" t="s">
        <v>162</v>
      </c>
      <c r="D10" s="193" t="s">
        <v>163</v>
      </c>
      <c r="E10" s="194">
        <v>95800.0</v>
      </c>
      <c r="F10" s="192">
        <v>0.25</v>
      </c>
      <c r="G10" s="195"/>
      <c r="H10" s="192"/>
      <c r="I10" s="263">
        <f t="shared" si="1"/>
        <v>23950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2"/>
      <c r="C11" s="197"/>
      <c r="D11" s="197"/>
      <c r="E11" s="197"/>
      <c r="F11" s="197"/>
      <c r="G11" s="195">
        <f>F11*CONSOLIDADO!$G$16</f>
        <v>0</v>
      </c>
      <c r="H11" s="197"/>
      <c r="I11" s="264">
        <v>0.0</v>
      </c>
      <c r="J11" s="183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199"/>
      <c r="C12" s="199"/>
      <c r="D12" s="199"/>
      <c r="E12" s="200"/>
      <c r="F12" s="199"/>
      <c r="G12" s="201"/>
      <c r="H12" s="202" t="s">
        <v>73</v>
      </c>
      <c r="I12" s="265">
        <f>SUM(I9:I11)</f>
        <v>34038</v>
      </c>
      <c r="J12" s="171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204" t="s">
        <v>74</v>
      </c>
      <c r="C13" s="204" t="s">
        <v>75</v>
      </c>
      <c r="D13" s="199"/>
      <c r="E13" s="205"/>
      <c r="F13" s="199"/>
      <c r="G13" s="201"/>
      <c r="H13" s="199"/>
      <c r="I13" s="266"/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188" t="s">
        <v>64</v>
      </c>
      <c r="C14" s="188" t="s">
        <v>65</v>
      </c>
      <c r="D14" s="188" t="s">
        <v>66</v>
      </c>
      <c r="E14" s="189" t="s">
        <v>67</v>
      </c>
      <c r="F14" s="188" t="s">
        <v>68</v>
      </c>
      <c r="G14" s="208"/>
      <c r="H14" s="188" t="s">
        <v>69</v>
      </c>
      <c r="I14" s="292" t="s">
        <v>70</v>
      </c>
      <c r="J14" s="238" t="s">
        <v>176</v>
      </c>
      <c r="K14" s="15"/>
      <c r="L14" s="239" t="s">
        <v>132</v>
      </c>
      <c r="M14" s="15"/>
      <c r="N14" s="246"/>
      <c r="O14" s="238" t="s">
        <v>177</v>
      </c>
      <c r="P14" s="15"/>
      <c r="Q14" s="239" t="s">
        <v>132</v>
      </c>
      <c r="R14" s="15"/>
      <c r="S14" s="238" t="s">
        <v>178</v>
      </c>
      <c r="T14" s="15"/>
      <c r="U14" s="239" t="s">
        <v>132</v>
      </c>
      <c r="V14" s="15"/>
      <c r="W14" s="238" t="s">
        <v>179</v>
      </c>
      <c r="X14" s="15"/>
      <c r="Y14" s="239" t="s">
        <v>132</v>
      </c>
      <c r="Z14" s="15"/>
    </row>
    <row r="15" ht="15.75" customHeight="1">
      <c r="A15" s="171"/>
      <c r="B15" s="191"/>
      <c r="C15" s="191" t="s">
        <v>176</v>
      </c>
      <c r="D15" s="209" t="s">
        <v>23</v>
      </c>
      <c r="E15" s="210">
        <v>44648.0</v>
      </c>
      <c r="F15" s="211">
        <v>1.05</v>
      </c>
      <c r="G15" s="195">
        <f>F15*CONSOLIDADO!$G$16</f>
        <v>157.5</v>
      </c>
      <c r="H15" s="191"/>
      <c r="I15" s="293">
        <f t="shared" ref="I15:I23" si="2">F15*E15</f>
        <v>46880.4</v>
      </c>
      <c r="J15" s="276" t="s">
        <v>180</v>
      </c>
      <c r="K15" s="15"/>
      <c r="L15" s="249">
        <v>243000.0</v>
      </c>
      <c r="M15" s="171"/>
      <c r="N15" s="248"/>
      <c r="O15" s="240" t="s">
        <v>136</v>
      </c>
      <c r="P15" s="15"/>
      <c r="Q15" s="249">
        <v>25999.0</v>
      </c>
      <c r="R15" s="248"/>
      <c r="S15" s="240" t="s">
        <v>181</v>
      </c>
      <c r="T15" s="14"/>
      <c r="U15" s="299">
        <v>69550.0</v>
      </c>
      <c r="V15" s="246"/>
      <c r="W15" s="239" t="s">
        <v>181</v>
      </c>
      <c r="X15" s="15"/>
      <c r="Y15" s="299">
        <v>24700.0</v>
      </c>
      <c r="Z15" s="248"/>
    </row>
    <row r="16" ht="15.75" customHeight="1">
      <c r="A16" s="171"/>
      <c r="B16" s="191"/>
      <c r="C16" s="191" t="s">
        <v>177</v>
      </c>
      <c r="D16" s="209" t="s">
        <v>66</v>
      </c>
      <c r="E16" s="210">
        <v>25996.0</v>
      </c>
      <c r="F16" s="211">
        <v>2.0</v>
      </c>
      <c r="G16" s="195"/>
      <c r="H16" s="191"/>
      <c r="I16" s="293">
        <f t="shared" si="2"/>
        <v>51992</v>
      </c>
      <c r="J16" s="276" t="s">
        <v>167</v>
      </c>
      <c r="K16" s="15"/>
      <c r="L16" s="249">
        <v>285790.0</v>
      </c>
      <c r="M16" s="171"/>
      <c r="N16" s="248"/>
      <c r="O16" s="240" t="s">
        <v>167</v>
      </c>
      <c r="P16" s="15"/>
      <c r="Q16" s="249">
        <v>25999.0</v>
      </c>
      <c r="R16" s="248"/>
      <c r="S16" s="240" t="s">
        <v>136</v>
      </c>
      <c r="T16" s="14"/>
      <c r="U16" s="299">
        <v>69517.0</v>
      </c>
      <c r="V16" s="248"/>
      <c r="W16" s="239" t="s">
        <v>136</v>
      </c>
      <c r="X16" s="15"/>
      <c r="Y16" s="299">
        <v>24670.0</v>
      </c>
      <c r="Z16" s="248"/>
    </row>
    <row r="17" ht="15.75" customHeight="1">
      <c r="A17" s="171"/>
      <c r="B17" s="191"/>
      <c r="C17" s="191" t="s">
        <v>178</v>
      </c>
      <c r="D17" s="209" t="s">
        <v>66</v>
      </c>
      <c r="E17" s="210">
        <v>69528.0</v>
      </c>
      <c r="F17" s="211">
        <v>1.0</v>
      </c>
      <c r="G17" s="195"/>
      <c r="H17" s="191"/>
      <c r="I17" s="293">
        <f t="shared" si="2"/>
        <v>69528</v>
      </c>
      <c r="J17" s="276"/>
      <c r="K17" s="15"/>
      <c r="L17" s="249">
        <v>274882.0</v>
      </c>
      <c r="M17" s="171"/>
      <c r="N17" s="248"/>
      <c r="O17" s="240" t="s">
        <v>181</v>
      </c>
      <c r="P17" s="15"/>
      <c r="Q17" s="249">
        <v>25990.0</v>
      </c>
      <c r="R17" s="248"/>
      <c r="S17" s="240" t="s">
        <v>167</v>
      </c>
      <c r="T17" s="14"/>
      <c r="U17" s="299">
        <v>69517.0</v>
      </c>
      <c r="V17" s="248"/>
      <c r="W17" s="239" t="s">
        <v>167</v>
      </c>
      <c r="X17" s="15"/>
      <c r="Y17" s="299">
        <v>24670.0</v>
      </c>
      <c r="Z17" s="248"/>
    </row>
    <row r="18" ht="15.75" customHeight="1">
      <c r="A18" s="171"/>
      <c r="B18" s="191"/>
      <c r="C18" s="191" t="s">
        <v>179</v>
      </c>
      <c r="D18" s="209" t="s">
        <v>66</v>
      </c>
      <c r="E18" s="210">
        <v>24680.0</v>
      </c>
      <c r="F18" s="211">
        <v>1.0</v>
      </c>
      <c r="G18" s="195"/>
      <c r="H18" s="191"/>
      <c r="I18" s="293">
        <f t="shared" si="2"/>
        <v>24680</v>
      </c>
      <c r="J18" s="295"/>
      <c r="K18" s="171"/>
      <c r="L18" s="249">
        <f>SUM(L15:L17)</f>
        <v>803672</v>
      </c>
      <c r="M18" s="249">
        <f>L18/3</f>
        <v>267890.6667</v>
      </c>
      <c r="N18" s="272">
        <f>M18/6</f>
        <v>44648.44444</v>
      </c>
      <c r="O18" s="254"/>
      <c r="P18" s="171"/>
      <c r="Q18" s="249">
        <f>SUM(Q15:Q17)</f>
        <v>77988</v>
      </c>
      <c r="R18" s="249">
        <f>Q18/3</f>
        <v>25996</v>
      </c>
      <c r="S18" s="254"/>
      <c r="T18" s="171"/>
      <c r="U18" s="299">
        <f>SUM(U15:U17)</f>
        <v>208584</v>
      </c>
      <c r="V18" s="300">
        <f>U18/3</f>
        <v>69528</v>
      </c>
      <c r="W18" s="301"/>
      <c r="X18" s="290"/>
      <c r="Y18" s="299">
        <f>SUM(Y15:Y17)</f>
        <v>74040</v>
      </c>
      <c r="Z18" s="300">
        <f>Y18/3</f>
        <v>24680</v>
      </c>
    </row>
    <row r="19" ht="15.75" customHeight="1">
      <c r="A19" s="171" t="s">
        <v>76</v>
      </c>
      <c r="B19" s="191" t="s">
        <v>149</v>
      </c>
      <c r="C19" s="191" t="s">
        <v>150</v>
      </c>
      <c r="D19" s="209" t="s">
        <v>151</v>
      </c>
      <c r="E19" s="210">
        <v>33553.0</v>
      </c>
      <c r="F19" s="211">
        <v>0.14895836437874435</v>
      </c>
      <c r="G19" s="195">
        <f>F19*CONSOLIDADO!$G$27</f>
        <v>12.66146097</v>
      </c>
      <c r="H19" s="191"/>
      <c r="I19" s="293">
        <f t="shared" si="2"/>
        <v>4998</v>
      </c>
      <c r="J19" s="295"/>
      <c r="K19" s="171"/>
      <c r="L19" s="171"/>
      <c r="M19" s="171"/>
      <c r="N19" s="248"/>
      <c r="O19" s="254"/>
      <c r="P19" s="171"/>
      <c r="Q19" s="171"/>
      <c r="R19" s="248"/>
      <c r="S19" s="254"/>
      <c r="T19" s="171"/>
      <c r="U19" s="171"/>
      <c r="V19" s="248"/>
      <c r="W19" s="171"/>
      <c r="X19" s="171"/>
      <c r="Y19" s="171"/>
      <c r="Z19" s="248"/>
    </row>
    <row r="20" ht="15.75" customHeight="1">
      <c r="A20" s="171" t="s">
        <v>76</v>
      </c>
      <c r="B20" s="191" t="s">
        <v>152</v>
      </c>
      <c r="C20" s="191" t="s">
        <v>153</v>
      </c>
      <c r="D20" s="209" t="s">
        <v>151</v>
      </c>
      <c r="E20" s="210">
        <v>35960.0</v>
      </c>
      <c r="F20" s="211">
        <v>0.15</v>
      </c>
      <c r="G20" s="195">
        <f>F20*CONSOLIDADO!$G$27</f>
        <v>12.75</v>
      </c>
      <c r="H20" s="191"/>
      <c r="I20" s="293">
        <f t="shared" si="2"/>
        <v>5394</v>
      </c>
      <c r="J20" s="295"/>
      <c r="K20" s="171"/>
      <c r="L20" s="171"/>
      <c r="M20" s="171"/>
      <c r="N20" s="248"/>
      <c r="O20" s="254"/>
      <c r="P20" s="171"/>
      <c r="Q20" s="171"/>
      <c r="R20" s="248"/>
      <c r="S20" s="254"/>
      <c r="T20" s="171"/>
      <c r="U20" s="171"/>
      <c r="V20" s="248"/>
      <c r="W20" s="171"/>
      <c r="X20" s="171"/>
      <c r="Y20" s="171"/>
      <c r="Z20" s="248"/>
    </row>
    <row r="21" ht="15.75" customHeight="1">
      <c r="A21" s="171" t="s">
        <v>76</v>
      </c>
      <c r="B21" s="191" t="s">
        <v>171</v>
      </c>
      <c r="C21" s="191" t="s">
        <v>172</v>
      </c>
      <c r="D21" s="209" t="s">
        <v>82</v>
      </c>
      <c r="E21" s="210">
        <v>625.0</v>
      </c>
      <c r="F21" s="211">
        <v>15.0</v>
      </c>
      <c r="G21" s="195"/>
      <c r="H21" s="191"/>
      <c r="I21" s="293">
        <f t="shared" si="2"/>
        <v>9375</v>
      </c>
      <c r="J21" s="295"/>
      <c r="K21" s="171"/>
      <c r="L21" s="171"/>
      <c r="M21" s="171"/>
      <c r="N21" s="248"/>
      <c r="O21" s="254"/>
      <c r="P21" s="171"/>
      <c r="Q21" s="171"/>
      <c r="R21" s="248"/>
      <c r="S21" s="254"/>
      <c r="T21" s="171"/>
      <c r="U21" s="171"/>
      <c r="V21" s="248"/>
      <c r="W21" s="171"/>
      <c r="X21" s="171"/>
      <c r="Y21" s="171"/>
      <c r="Z21" s="248"/>
    </row>
    <row r="22" ht="15.75" customHeight="1">
      <c r="A22" s="171" t="s">
        <v>76</v>
      </c>
      <c r="B22" s="191" t="s">
        <v>173</v>
      </c>
      <c r="C22" s="192" t="s">
        <v>174</v>
      </c>
      <c r="D22" s="193" t="s">
        <v>39</v>
      </c>
      <c r="E22" s="210">
        <v>107800.0</v>
      </c>
      <c r="F22" s="212">
        <v>0.1</v>
      </c>
      <c r="G22" s="195"/>
      <c r="H22" s="191"/>
      <c r="I22" s="293">
        <f t="shared" si="2"/>
        <v>10780</v>
      </c>
      <c r="J22" s="295"/>
      <c r="K22" s="171"/>
      <c r="L22" s="171"/>
      <c r="M22" s="171"/>
      <c r="N22" s="248"/>
      <c r="O22" s="254"/>
      <c r="P22" s="171"/>
      <c r="Q22" s="171"/>
      <c r="R22" s="248"/>
      <c r="S22" s="254"/>
      <c r="T22" s="171"/>
      <c r="U22" s="171"/>
      <c r="V22" s="248"/>
      <c r="W22" s="171"/>
      <c r="X22" s="171"/>
      <c r="Y22" s="171"/>
      <c r="Z22" s="248"/>
    </row>
    <row r="23" ht="15.75" customHeight="1">
      <c r="A23" s="171"/>
      <c r="B23" s="191"/>
      <c r="C23" s="192"/>
      <c r="D23" s="193"/>
      <c r="E23" s="210"/>
      <c r="F23" s="212"/>
      <c r="G23" s="195"/>
      <c r="H23" s="191"/>
      <c r="I23" s="293">
        <f t="shared" si="2"/>
        <v>0</v>
      </c>
      <c r="J23" s="295"/>
      <c r="K23" s="171"/>
      <c r="L23" s="171"/>
      <c r="M23" s="171"/>
      <c r="N23" s="248"/>
      <c r="O23" s="254"/>
      <c r="P23" s="171"/>
      <c r="Q23" s="171"/>
      <c r="R23" s="248"/>
      <c r="S23" s="254"/>
      <c r="T23" s="171"/>
      <c r="U23" s="171"/>
      <c r="V23" s="248"/>
      <c r="W23" s="171"/>
      <c r="X23" s="171"/>
      <c r="Y23" s="171"/>
      <c r="Z23" s="248"/>
    </row>
    <row r="24" ht="15.75" customHeight="1">
      <c r="A24" s="171"/>
      <c r="B24" s="199"/>
      <c r="C24" s="199"/>
      <c r="D24" s="199"/>
      <c r="E24" s="205"/>
      <c r="F24" s="199"/>
      <c r="G24" s="201"/>
      <c r="H24" s="202" t="s">
        <v>73</v>
      </c>
      <c r="I24" s="296">
        <f>SUM(I15:I23)</f>
        <v>223627.4</v>
      </c>
      <c r="J24" s="254"/>
      <c r="K24" s="171"/>
      <c r="L24" s="171"/>
      <c r="M24" s="171"/>
      <c r="N24" s="248"/>
      <c r="O24" s="254"/>
      <c r="P24" s="171"/>
      <c r="Q24" s="171"/>
      <c r="R24" s="248"/>
      <c r="S24" s="254"/>
      <c r="T24" s="171"/>
      <c r="U24" s="171"/>
      <c r="V24" s="248"/>
      <c r="W24" s="171"/>
      <c r="X24" s="171"/>
      <c r="Y24" s="171"/>
      <c r="Z24" s="248"/>
    </row>
    <row r="25" ht="15.75" customHeight="1">
      <c r="A25" s="171"/>
      <c r="B25" s="204" t="s">
        <v>86</v>
      </c>
      <c r="C25" s="204" t="s">
        <v>87</v>
      </c>
      <c r="D25" s="199"/>
      <c r="E25" s="205"/>
      <c r="F25" s="199"/>
      <c r="G25" s="201"/>
      <c r="H25" s="199"/>
      <c r="I25" s="266"/>
      <c r="J25" s="295"/>
      <c r="K25" s="171"/>
      <c r="L25" s="171"/>
      <c r="M25" s="171"/>
      <c r="N25" s="248"/>
      <c r="O25" s="254"/>
      <c r="P25" s="171"/>
      <c r="Q25" s="171"/>
      <c r="R25" s="248"/>
      <c r="S25" s="254"/>
      <c r="T25" s="171"/>
      <c r="U25" s="171"/>
      <c r="V25" s="248"/>
      <c r="W25" s="171"/>
      <c r="X25" s="171"/>
      <c r="Y25" s="171"/>
      <c r="Z25" s="248"/>
    </row>
    <row r="26" ht="15.75" customHeight="1">
      <c r="A26" s="171"/>
      <c r="B26" s="188" t="s">
        <v>64</v>
      </c>
      <c r="C26" s="188" t="s">
        <v>65</v>
      </c>
      <c r="D26" s="188" t="s">
        <v>66</v>
      </c>
      <c r="E26" s="189" t="s">
        <v>67</v>
      </c>
      <c r="F26" s="188" t="s">
        <v>68</v>
      </c>
      <c r="G26" s="208"/>
      <c r="H26" s="188" t="s">
        <v>69</v>
      </c>
      <c r="I26" s="292" t="s">
        <v>70</v>
      </c>
      <c r="J26" s="295"/>
      <c r="K26" s="171"/>
      <c r="L26" s="171"/>
      <c r="M26" s="171"/>
      <c r="N26" s="248"/>
      <c r="O26" s="254"/>
      <c r="P26" s="171"/>
      <c r="Q26" s="171"/>
      <c r="R26" s="248"/>
      <c r="S26" s="254"/>
      <c r="T26" s="171"/>
      <c r="U26" s="171"/>
      <c r="V26" s="248"/>
      <c r="W26" s="171"/>
      <c r="X26" s="171"/>
      <c r="Y26" s="171"/>
      <c r="Z26" s="248"/>
    </row>
    <row r="27" ht="15.75" customHeight="1">
      <c r="A27" s="171"/>
      <c r="B27" s="209"/>
      <c r="C27" s="191"/>
      <c r="D27" s="193"/>
      <c r="E27" s="210"/>
      <c r="F27" s="211"/>
      <c r="G27" s="195">
        <f>F27*CONSOLIDADO!$G$16</f>
        <v>0</v>
      </c>
      <c r="H27" s="214"/>
      <c r="I27" s="297">
        <v>0.0</v>
      </c>
      <c r="J27" s="295"/>
      <c r="K27" s="171"/>
      <c r="L27" s="171"/>
      <c r="M27" s="171"/>
      <c r="N27" s="248"/>
      <c r="O27" s="254"/>
      <c r="P27" s="171"/>
      <c r="Q27" s="171"/>
      <c r="R27" s="248"/>
      <c r="S27" s="254"/>
      <c r="T27" s="171"/>
      <c r="U27" s="171"/>
      <c r="V27" s="248"/>
      <c r="W27" s="171"/>
      <c r="X27" s="171"/>
      <c r="Y27" s="171"/>
      <c r="Z27" s="248"/>
    </row>
    <row r="28" ht="15.75" customHeight="1">
      <c r="A28" s="171"/>
      <c r="B28" s="192"/>
      <c r="C28" s="192"/>
      <c r="D28" s="192"/>
      <c r="E28" s="215"/>
      <c r="F28" s="192"/>
      <c r="G28" s="195">
        <f>F28*CONSOLIDADO!$G$16</f>
        <v>0</v>
      </c>
      <c r="H28" s="192"/>
      <c r="I28" s="297">
        <v>0.0</v>
      </c>
      <c r="J28" s="295"/>
      <c r="K28" s="171"/>
      <c r="L28" s="171"/>
      <c r="M28" s="171"/>
      <c r="N28" s="248"/>
      <c r="O28" s="254"/>
      <c r="P28" s="171"/>
      <c r="Q28" s="171"/>
      <c r="R28" s="248"/>
      <c r="S28" s="254"/>
      <c r="T28" s="171"/>
      <c r="U28" s="171"/>
      <c r="V28" s="248"/>
      <c r="W28" s="171"/>
      <c r="X28" s="171"/>
      <c r="Y28" s="171"/>
      <c r="Z28" s="248"/>
    </row>
    <row r="29" ht="15.75" customHeight="1">
      <c r="A29" s="171"/>
      <c r="B29" s="199"/>
      <c r="C29" s="199"/>
      <c r="D29" s="199"/>
      <c r="E29" s="205"/>
      <c r="F29" s="199"/>
      <c r="G29" s="201"/>
      <c r="H29" s="202" t="s">
        <v>73</v>
      </c>
      <c r="I29" s="296">
        <f>SUM(I27)</f>
        <v>0</v>
      </c>
      <c r="J29" s="254"/>
      <c r="K29" s="171"/>
      <c r="L29" s="171"/>
      <c r="M29" s="171"/>
      <c r="N29" s="248"/>
      <c r="O29" s="254"/>
      <c r="P29" s="171"/>
      <c r="Q29" s="171"/>
      <c r="R29" s="248"/>
      <c r="S29" s="254"/>
      <c r="T29" s="171"/>
      <c r="U29" s="171"/>
      <c r="V29" s="248"/>
      <c r="W29" s="171"/>
      <c r="X29" s="171"/>
      <c r="Y29" s="171"/>
      <c r="Z29" s="248"/>
    </row>
    <row r="30" ht="15.75" customHeight="1">
      <c r="A30" s="171"/>
      <c r="B30" s="204" t="s">
        <v>88</v>
      </c>
      <c r="C30" s="204" t="s">
        <v>89</v>
      </c>
      <c r="D30" s="199"/>
      <c r="E30" s="205"/>
      <c r="F30" s="199"/>
      <c r="G30" s="201"/>
      <c r="H30" s="199"/>
      <c r="I30" s="266"/>
      <c r="J30" s="295"/>
      <c r="K30" s="171"/>
      <c r="L30" s="171"/>
      <c r="M30" s="171"/>
      <c r="N30" s="248"/>
      <c r="O30" s="254"/>
      <c r="P30" s="171"/>
      <c r="Q30" s="171"/>
      <c r="R30" s="248"/>
      <c r="S30" s="254"/>
      <c r="T30" s="171"/>
      <c r="U30" s="171"/>
      <c r="V30" s="248"/>
      <c r="W30" s="171"/>
      <c r="X30" s="171"/>
      <c r="Y30" s="171"/>
      <c r="Z30" s="248"/>
    </row>
    <row r="31" ht="15.75" customHeight="1">
      <c r="A31" s="171"/>
      <c r="B31" s="188" t="s">
        <v>64</v>
      </c>
      <c r="C31" s="188" t="s">
        <v>65</v>
      </c>
      <c r="D31" s="188" t="s">
        <v>66</v>
      </c>
      <c r="E31" s="189" t="s">
        <v>90</v>
      </c>
      <c r="F31" s="188" t="s">
        <v>68</v>
      </c>
      <c r="G31" s="208"/>
      <c r="H31" s="188" t="s">
        <v>91</v>
      </c>
      <c r="I31" s="292" t="s">
        <v>70</v>
      </c>
      <c r="J31" s="295"/>
      <c r="K31" s="216"/>
      <c r="L31" s="216"/>
      <c r="M31" s="216"/>
      <c r="N31" s="248"/>
      <c r="O31" s="254"/>
      <c r="P31" s="171"/>
      <c r="Q31" s="171"/>
      <c r="R31" s="248"/>
      <c r="S31" s="254"/>
      <c r="T31" s="171"/>
      <c r="U31" s="171"/>
      <c r="V31" s="248"/>
      <c r="W31" s="171"/>
      <c r="X31" s="171"/>
      <c r="Y31" s="171"/>
      <c r="Z31" s="248"/>
    </row>
    <row r="32" ht="15.75" customHeight="1">
      <c r="A32" s="171" t="s">
        <v>76</v>
      </c>
      <c r="B32" s="209" t="s">
        <v>92</v>
      </c>
      <c r="C32" s="192" t="s">
        <v>93</v>
      </c>
      <c r="D32" s="193" t="s">
        <v>94</v>
      </c>
      <c r="E32" s="217">
        <v>194000.0</v>
      </c>
      <c r="F32" s="211">
        <v>1.0</v>
      </c>
      <c r="G32" s="195">
        <f>H32*CONSOLIDADO!$G$16</f>
        <v>97.5</v>
      </c>
      <c r="H32" s="211">
        <v>0.65</v>
      </c>
      <c r="I32" s="297">
        <f>ROUND(F32*E32*H32,0)</f>
        <v>126100</v>
      </c>
      <c r="J32" s="295"/>
      <c r="K32" s="171"/>
      <c r="L32" s="171"/>
      <c r="M32" s="218"/>
      <c r="N32" s="248"/>
      <c r="O32" s="254"/>
      <c r="P32" s="171"/>
      <c r="Q32" s="171"/>
      <c r="R32" s="248"/>
      <c r="S32" s="254"/>
      <c r="T32" s="171"/>
      <c r="U32" s="171"/>
      <c r="V32" s="248"/>
      <c r="W32" s="171"/>
      <c r="X32" s="171"/>
      <c r="Y32" s="171"/>
      <c r="Z32" s="248"/>
    </row>
    <row r="33" ht="15.75" customHeight="1">
      <c r="A33" s="171"/>
      <c r="B33" s="192"/>
      <c r="C33" s="192"/>
      <c r="D33" s="192"/>
      <c r="E33" s="215"/>
      <c r="F33" s="192"/>
      <c r="G33" s="195"/>
      <c r="H33" s="192"/>
      <c r="I33" s="302">
        <v>0.0</v>
      </c>
      <c r="J33" s="295"/>
      <c r="K33" s="171"/>
      <c r="L33" s="171"/>
      <c r="M33" s="171"/>
      <c r="N33" s="248"/>
      <c r="O33" s="254"/>
      <c r="P33" s="171"/>
      <c r="Q33" s="171"/>
      <c r="R33" s="248"/>
      <c r="S33" s="254"/>
      <c r="T33" s="171"/>
      <c r="U33" s="171"/>
      <c r="V33" s="248"/>
      <c r="W33" s="171"/>
      <c r="X33" s="171"/>
      <c r="Y33" s="171"/>
      <c r="Z33" s="248"/>
    </row>
    <row r="34" ht="15.75" customHeight="1">
      <c r="A34" s="171"/>
      <c r="B34" s="199"/>
      <c r="C34" s="219" t="s">
        <v>95</v>
      </c>
      <c r="D34" s="219">
        <v>1.0</v>
      </c>
      <c r="E34" s="205"/>
      <c r="F34" s="199"/>
      <c r="G34" s="199"/>
      <c r="H34" s="202" t="s">
        <v>73</v>
      </c>
      <c r="I34" s="296">
        <f>SUM(I32:I33)</f>
        <v>126100</v>
      </c>
      <c r="J34" s="254"/>
      <c r="K34" s="171"/>
      <c r="L34" s="171"/>
      <c r="M34" s="171"/>
      <c r="N34" s="248"/>
      <c r="O34" s="254"/>
      <c r="P34" s="171"/>
      <c r="Q34" s="171"/>
      <c r="R34" s="248"/>
      <c r="S34" s="254"/>
      <c r="T34" s="171"/>
      <c r="U34" s="171"/>
      <c r="V34" s="248"/>
      <c r="W34" s="171"/>
      <c r="X34" s="171"/>
      <c r="Y34" s="171"/>
      <c r="Z34" s="248"/>
    </row>
    <row r="35" ht="15.75" customHeight="1">
      <c r="A35" s="171"/>
      <c r="B35" s="180"/>
      <c r="C35" s="220"/>
      <c r="D35" s="220"/>
      <c r="E35" s="181"/>
      <c r="F35" s="180"/>
      <c r="G35" s="180"/>
      <c r="H35" s="221"/>
      <c r="I35" s="269"/>
      <c r="J35" s="254"/>
      <c r="K35" s="171"/>
      <c r="L35" s="171"/>
      <c r="M35" s="171"/>
      <c r="N35" s="248"/>
      <c r="O35" s="254"/>
      <c r="P35" s="171"/>
      <c r="Q35" s="171"/>
      <c r="R35" s="248"/>
      <c r="S35" s="254"/>
      <c r="T35" s="171"/>
      <c r="U35" s="171"/>
      <c r="V35" s="248"/>
      <c r="W35" s="257"/>
      <c r="X35" s="257"/>
      <c r="Y35" s="257"/>
      <c r="Z35" s="258"/>
    </row>
    <row r="36" ht="16.5" customHeight="1">
      <c r="A36" s="171"/>
      <c r="B36" s="180"/>
      <c r="C36" s="171"/>
      <c r="D36" s="171"/>
      <c r="E36" s="181"/>
      <c r="F36" s="223" t="s">
        <v>96</v>
      </c>
      <c r="G36" s="14"/>
      <c r="H36" s="15"/>
      <c r="I36" s="303">
        <f>I34+I29+I24+I12</f>
        <v>383765.4</v>
      </c>
      <c r="J36" s="298"/>
      <c r="K36" s="304"/>
      <c r="L36" s="257"/>
      <c r="M36" s="257"/>
      <c r="N36" s="258"/>
      <c r="O36" s="256"/>
      <c r="P36" s="257"/>
      <c r="Q36" s="257"/>
      <c r="R36" s="258"/>
      <c r="S36" s="256"/>
      <c r="T36" s="257"/>
      <c r="U36" s="257"/>
      <c r="V36" s="258"/>
      <c r="W36" s="171"/>
      <c r="X36" s="171"/>
      <c r="Y36" s="171"/>
      <c r="Z36" s="171"/>
    </row>
    <row r="37" ht="15.75" customHeight="1">
      <c r="A37" s="171"/>
      <c r="B37" s="225"/>
      <c r="C37" s="226"/>
      <c r="D37" s="227"/>
      <c r="E37" s="171"/>
      <c r="F37" s="227"/>
      <c r="G37" s="227"/>
      <c r="H37" s="226"/>
      <c r="I37" s="227"/>
      <c r="J37" s="226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225"/>
      <c r="C38" s="229" t="s">
        <v>97</v>
      </c>
      <c r="D38" s="230"/>
      <c r="E38" s="231"/>
      <c r="F38" s="231"/>
      <c r="G38" s="231"/>
      <c r="H38" s="231"/>
      <c r="I38" s="231"/>
      <c r="J38" s="226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225"/>
      <c r="C39" s="232"/>
      <c r="D39" s="14"/>
      <c r="E39" s="14"/>
      <c r="F39" s="14"/>
      <c r="G39" s="14"/>
      <c r="H39" s="14"/>
      <c r="I39" s="15"/>
      <c r="J39" s="226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225"/>
      <c r="C40" s="233"/>
      <c r="D40" s="14"/>
      <c r="E40" s="14"/>
      <c r="F40" s="14"/>
      <c r="G40" s="14"/>
      <c r="H40" s="14"/>
      <c r="I40" s="15"/>
      <c r="J40" s="226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>
      <c r="A235" s="171"/>
      <c r="B235" s="171"/>
      <c r="C235" s="171"/>
      <c r="D235" s="171"/>
      <c r="E235" s="171"/>
      <c r="F235" s="171"/>
      <c r="G235" s="171"/>
      <c r="H235" s="171"/>
      <c r="I235" s="171"/>
      <c r="J235" s="171"/>
      <c r="K235" s="171"/>
      <c r="L235" s="171"/>
      <c r="M235" s="171"/>
      <c r="N235" s="171"/>
      <c r="O235" s="171"/>
      <c r="P235" s="171"/>
      <c r="Q235" s="171"/>
      <c r="R235" s="171"/>
      <c r="S235" s="171"/>
      <c r="T235" s="171"/>
      <c r="U235" s="171"/>
      <c r="V235" s="171"/>
      <c r="W235" s="171"/>
      <c r="X235" s="171"/>
      <c r="Y235" s="171"/>
      <c r="Z235" s="171"/>
    </row>
    <row r="236" ht="15.75" customHeight="1">
      <c r="A236" s="171"/>
      <c r="B236" s="171"/>
      <c r="C236" s="171"/>
      <c r="D236" s="171"/>
      <c r="E236" s="171"/>
      <c r="F236" s="171"/>
      <c r="G236" s="171"/>
      <c r="H236" s="171"/>
      <c r="I236" s="171"/>
      <c r="J236" s="171"/>
      <c r="K236" s="171"/>
      <c r="L236" s="171"/>
      <c r="M236" s="171"/>
      <c r="N236" s="171"/>
      <c r="O236" s="171"/>
      <c r="P236" s="171"/>
      <c r="Q236" s="171"/>
      <c r="R236" s="171"/>
      <c r="S236" s="171"/>
      <c r="T236" s="171"/>
      <c r="U236" s="171"/>
      <c r="V236" s="171"/>
      <c r="W236" s="171"/>
      <c r="X236" s="171"/>
      <c r="Y236" s="171"/>
      <c r="Z236" s="171"/>
    </row>
    <row r="237" ht="15.75" customHeight="1">
      <c r="A237" s="171"/>
      <c r="B237" s="171"/>
      <c r="C237" s="171"/>
      <c r="D237" s="171"/>
      <c r="E237" s="171"/>
      <c r="F237" s="171"/>
      <c r="G237" s="171"/>
      <c r="H237" s="171"/>
      <c r="I237" s="171"/>
      <c r="J237" s="171"/>
      <c r="K237" s="171"/>
      <c r="L237" s="171"/>
      <c r="M237" s="171"/>
      <c r="N237" s="171"/>
      <c r="O237" s="171"/>
      <c r="P237" s="171"/>
      <c r="Q237" s="171"/>
      <c r="R237" s="171"/>
      <c r="S237" s="171"/>
      <c r="T237" s="171"/>
      <c r="U237" s="171"/>
      <c r="V237" s="171"/>
      <c r="W237" s="171"/>
      <c r="X237" s="171"/>
      <c r="Y237" s="171"/>
      <c r="Z237" s="171"/>
    </row>
    <row r="238" ht="15.75" customHeight="1">
      <c r="A238" s="171"/>
      <c r="B238" s="171"/>
      <c r="C238" s="171"/>
      <c r="D238" s="171"/>
      <c r="E238" s="171"/>
      <c r="F238" s="171"/>
      <c r="G238" s="171"/>
      <c r="H238" s="171"/>
      <c r="I238" s="171"/>
      <c r="J238" s="171"/>
      <c r="K238" s="171"/>
      <c r="L238" s="171"/>
      <c r="M238" s="171"/>
      <c r="N238" s="171"/>
      <c r="O238" s="171"/>
      <c r="P238" s="171"/>
      <c r="Q238" s="171"/>
      <c r="R238" s="171"/>
      <c r="S238" s="171"/>
      <c r="T238" s="171"/>
      <c r="U238" s="171"/>
      <c r="V238" s="171"/>
      <c r="W238" s="171"/>
      <c r="X238" s="171"/>
      <c r="Y238" s="171"/>
      <c r="Z238" s="171"/>
    </row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7">
    <mergeCell ref="S14:T14"/>
    <mergeCell ref="U14:V14"/>
    <mergeCell ref="W14:X14"/>
    <mergeCell ref="Y14:Z14"/>
    <mergeCell ref="O14:P14"/>
    <mergeCell ref="O15:P15"/>
    <mergeCell ref="S15:T15"/>
    <mergeCell ref="W15:X15"/>
    <mergeCell ref="J16:K16"/>
    <mergeCell ref="O16:P16"/>
    <mergeCell ref="S16:T16"/>
    <mergeCell ref="W16:X16"/>
    <mergeCell ref="J17:K17"/>
    <mergeCell ref="O17:P17"/>
    <mergeCell ref="S17:T17"/>
    <mergeCell ref="W17:X17"/>
    <mergeCell ref="F36:H36"/>
    <mergeCell ref="D38:I38"/>
    <mergeCell ref="C39:I39"/>
    <mergeCell ref="C40:I40"/>
    <mergeCell ref="B2:I2"/>
    <mergeCell ref="C4:F4"/>
    <mergeCell ref="C5:I5"/>
    <mergeCell ref="J14:K14"/>
    <mergeCell ref="L14:M14"/>
    <mergeCell ref="Q14:R14"/>
    <mergeCell ref="J15:K15"/>
  </mergeCells>
  <conditionalFormatting sqref="C9:E10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25.57"/>
    <col customWidth="1" min="11" max="11" width="13.86"/>
    <col customWidth="1" min="12" max="13" width="12.43"/>
    <col customWidth="1" min="14" max="14" width="18.14"/>
    <col customWidth="1" min="15" max="17" width="12.43"/>
    <col customWidth="1" min="18" max="18" width="21.29"/>
    <col customWidth="1" min="19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2.25" customHeight="1">
      <c r="A4" s="171"/>
      <c r="B4" s="174" t="s">
        <v>59</v>
      </c>
      <c r="C4" s="234" t="s">
        <v>182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239"/>
      <c r="L4" s="15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I34*8%</f>
        <v>10088</v>
      </c>
      <c r="F9" s="192">
        <v>1.0</v>
      </c>
      <c r="G9" s="195">
        <f>F9*CONSOLIDADO!$G$16</f>
        <v>150</v>
      </c>
      <c r="H9" s="192"/>
      <c r="I9" s="263">
        <f t="shared" ref="I9:I10" si="1">ROUND(F9*E9,0)</f>
        <v>10088</v>
      </c>
      <c r="J9" s="183"/>
      <c r="K9" s="171"/>
      <c r="L9" s="171"/>
      <c r="N9" s="171"/>
      <c r="O9" s="191"/>
      <c r="P9" s="171"/>
      <c r="Q9" s="19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 t="s">
        <v>76</v>
      </c>
      <c r="B10" s="191" t="s">
        <v>161</v>
      </c>
      <c r="C10" s="192" t="s">
        <v>162</v>
      </c>
      <c r="D10" s="193" t="s">
        <v>163</v>
      </c>
      <c r="E10" s="194">
        <v>95800.0</v>
      </c>
      <c r="F10" s="192">
        <v>0.25</v>
      </c>
      <c r="G10" s="195"/>
      <c r="H10" s="192"/>
      <c r="I10" s="263">
        <f t="shared" si="1"/>
        <v>23950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2"/>
      <c r="C11" s="197"/>
      <c r="D11" s="197"/>
      <c r="E11" s="197"/>
      <c r="F11" s="197"/>
      <c r="G11" s="195">
        <f>F11*CONSOLIDADO!$G$16</f>
        <v>0</v>
      </c>
      <c r="H11" s="197"/>
      <c r="I11" s="264">
        <v>0.0</v>
      </c>
      <c r="J11" s="183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199"/>
      <c r="C12" s="199"/>
      <c r="D12" s="199"/>
      <c r="E12" s="200"/>
      <c r="F12" s="199"/>
      <c r="G12" s="201"/>
      <c r="H12" s="202" t="s">
        <v>73</v>
      </c>
      <c r="I12" s="265">
        <f>SUM(I9:I11)</f>
        <v>34038</v>
      </c>
      <c r="J12" s="171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204" t="s">
        <v>74</v>
      </c>
      <c r="C13" s="204" t="s">
        <v>75</v>
      </c>
      <c r="D13" s="199"/>
      <c r="E13" s="205"/>
      <c r="F13" s="199"/>
      <c r="G13" s="201"/>
      <c r="H13" s="199"/>
      <c r="I13" s="266"/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188" t="s">
        <v>64</v>
      </c>
      <c r="C14" s="188" t="s">
        <v>65</v>
      </c>
      <c r="D14" s="188" t="s">
        <v>66</v>
      </c>
      <c r="E14" s="189" t="s">
        <v>67</v>
      </c>
      <c r="F14" s="188" t="s">
        <v>68</v>
      </c>
      <c r="G14" s="208"/>
      <c r="H14" s="188" t="s">
        <v>69</v>
      </c>
      <c r="I14" s="292" t="s">
        <v>70</v>
      </c>
      <c r="J14" s="305" t="s">
        <v>183</v>
      </c>
      <c r="K14" s="240" t="s">
        <v>184</v>
      </c>
      <c r="L14" s="15"/>
      <c r="M14" s="238" t="s">
        <v>185</v>
      </c>
      <c r="N14" s="15"/>
      <c r="O14" s="240" t="s">
        <v>184</v>
      </c>
      <c r="P14" s="15"/>
      <c r="Q14" s="238" t="s">
        <v>186</v>
      </c>
      <c r="R14" s="15"/>
      <c r="S14" s="240" t="s">
        <v>184</v>
      </c>
      <c r="T14" s="15"/>
      <c r="U14" s="238" t="s">
        <v>187</v>
      </c>
      <c r="V14" s="15"/>
      <c r="W14" s="240" t="s">
        <v>184</v>
      </c>
      <c r="X14" s="15"/>
      <c r="Y14" s="171"/>
      <c r="Z14" s="171"/>
    </row>
    <row r="15" ht="15.75" customHeight="1">
      <c r="A15" s="171" t="s">
        <v>136</v>
      </c>
      <c r="B15" s="191"/>
      <c r="C15" s="191" t="s">
        <v>183</v>
      </c>
      <c r="D15" s="209" t="s">
        <v>23</v>
      </c>
      <c r="E15" s="210">
        <v>70967.0</v>
      </c>
      <c r="F15" s="211">
        <v>1.05</v>
      </c>
      <c r="G15" s="195">
        <f>F15*CONSOLIDADO!$G$16</f>
        <v>157.5</v>
      </c>
      <c r="H15" s="191"/>
      <c r="I15" s="293">
        <f t="shared" ref="I15:I23" si="2">F15*E15</f>
        <v>74515.35</v>
      </c>
      <c r="J15" s="305" t="s">
        <v>136</v>
      </c>
      <c r="K15" s="306">
        <v>468856.0</v>
      </c>
      <c r="L15" s="248"/>
      <c r="M15" s="238" t="s">
        <v>136</v>
      </c>
      <c r="N15" s="15"/>
      <c r="O15" s="249">
        <v>56480.0</v>
      </c>
      <c r="P15" s="248"/>
      <c r="Q15" s="240" t="s">
        <v>181</v>
      </c>
      <c r="R15" s="15"/>
      <c r="S15" s="249">
        <v>151700.0</v>
      </c>
      <c r="T15" s="171"/>
      <c r="U15" s="240" t="s">
        <v>188</v>
      </c>
      <c r="V15" s="15"/>
      <c r="W15" s="249">
        <v>38902.0</v>
      </c>
      <c r="X15" s="171"/>
      <c r="Y15" s="171"/>
      <c r="Z15" s="171"/>
    </row>
    <row r="16" ht="15.75" customHeight="1">
      <c r="A16" s="171" t="s">
        <v>136</v>
      </c>
      <c r="B16" s="191"/>
      <c r="C16" s="191" t="s">
        <v>185</v>
      </c>
      <c r="D16" s="209" t="s">
        <v>66</v>
      </c>
      <c r="E16" s="210">
        <v>56460.0</v>
      </c>
      <c r="F16" s="211">
        <v>2.0</v>
      </c>
      <c r="G16" s="195"/>
      <c r="H16" s="191"/>
      <c r="I16" s="293">
        <f t="shared" si="2"/>
        <v>112920</v>
      </c>
      <c r="J16" s="305" t="s">
        <v>181</v>
      </c>
      <c r="K16" s="307">
        <v>322200.0</v>
      </c>
      <c r="L16" s="248"/>
      <c r="M16" s="238" t="s">
        <v>167</v>
      </c>
      <c r="N16" s="15"/>
      <c r="O16" s="249">
        <v>56480.0</v>
      </c>
      <c r="P16" s="248"/>
      <c r="Q16" s="240" t="s">
        <v>136</v>
      </c>
      <c r="R16" s="15"/>
      <c r="S16" s="249">
        <v>151702.0</v>
      </c>
      <c r="T16" s="171"/>
      <c r="U16" s="240" t="s">
        <v>189</v>
      </c>
      <c r="V16" s="15"/>
      <c r="W16" s="249">
        <v>38902.0</v>
      </c>
      <c r="X16" s="171"/>
      <c r="Y16" s="171"/>
      <c r="Z16" s="171"/>
    </row>
    <row r="17" ht="15.75" customHeight="1">
      <c r="A17" s="171" t="s">
        <v>136</v>
      </c>
      <c r="B17" s="191"/>
      <c r="C17" s="191" t="s">
        <v>186</v>
      </c>
      <c r="D17" s="209" t="s">
        <v>66</v>
      </c>
      <c r="E17" s="210">
        <v>151701.0</v>
      </c>
      <c r="F17" s="211">
        <v>1.0</v>
      </c>
      <c r="G17" s="195"/>
      <c r="H17" s="191"/>
      <c r="I17" s="293">
        <f t="shared" si="2"/>
        <v>151701</v>
      </c>
      <c r="J17" s="305" t="s">
        <v>167</v>
      </c>
      <c r="K17" s="306">
        <v>486357.0</v>
      </c>
      <c r="L17" s="248"/>
      <c r="M17" s="238" t="s">
        <v>181</v>
      </c>
      <c r="N17" s="15"/>
      <c r="O17" s="249">
        <v>56420.0</v>
      </c>
      <c r="P17" s="248"/>
      <c r="Q17" s="240" t="s">
        <v>167</v>
      </c>
      <c r="R17" s="15"/>
      <c r="S17" s="249">
        <v>151702.0</v>
      </c>
      <c r="T17" s="171"/>
      <c r="U17" s="240" t="s">
        <v>181</v>
      </c>
      <c r="V17" s="15"/>
      <c r="W17" s="249">
        <v>39000.0</v>
      </c>
      <c r="X17" s="171"/>
      <c r="Y17" s="171"/>
      <c r="Z17" s="171"/>
    </row>
    <row r="18" ht="15.75" customHeight="1">
      <c r="A18" s="171" t="s">
        <v>136</v>
      </c>
      <c r="B18" s="191"/>
      <c r="C18" s="191" t="s">
        <v>187</v>
      </c>
      <c r="D18" s="209" t="s">
        <v>66</v>
      </c>
      <c r="E18" s="210">
        <v>38935.0</v>
      </c>
      <c r="F18" s="211">
        <v>1.0</v>
      </c>
      <c r="G18" s="195"/>
      <c r="H18" s="191"/>
      <c r="I18" s="293">
        <f t="shared" si="2"/>
        <v>38935</v>
      </c>
      <c r="J18" s="295"/>
      <c r="K18" s="249">
        <f>SUM(K15:K17)</f>
        <v>1277413</v>
      </c>
      <c r="L18" s="249">
        <f>K18/3</f>
        <v>425804.3333</v>
      </c>
      <c r="M18" s="254"/>
      <c r="N18" s="171"/>
      <c r="O18" s="249">
        <f>SUM(O15:O17)</f>
        <v>169380</v>
      </c>
      <c r="P18" s="249">
        <f>O18/3</f>
        <v>56460</v>
      </c>
      <c r="Q18" s="171"/>
      <c r="R18" s="171"/>
      <c r="S18" s="249">
        <f>SUM(S15:S17)</f>
        <v>455104</v>
      </c>
      <c r="T18" s="249">
        <f>S18/3</f>
        <v>151701.3333</v>
      </c>
      <c r="U18" s="171"/>
      <c r="V18" s="171"/>
      <c r="W18" s="249">
        <f>SUM(W15:W17)</f>
        <v>116804</v>
      </c>
      <c r="X18" s="249">
        <f>W18/3</f>
        <v>38934.66667</v>
      </c>
      <c r="Y18" s="171"/>
      <c r="Z18" s="171"/>
    </row>
    <row r="19" ht="15.75" customHeight="1">
      <c r="A19" s="171" t="s">
        <v>76</v>
      </c>
      <c r="B19" s="191" t="s">
        <v>149</v>
      </c>
      <c r="C19" s="191" t="s">
        <v>150</v>
      </c>
      <c r="D19" s="209" t="s">
        <v>151</v>
      </c>
      <c r="E19" s="210">
        <v>33553.0</v>
      </c>
      <c r="F19" s="211">
        <v>0.14919679313325224</v>
      </c>
      <c r="G19" s="195">
        <f>F19*CONSOLIDADO!$G$27</f>
        <v>12.68172742</v>
      </c>
      <c r="H19" s="191"/>
      <c r="I19" s="293">
        <f t="shared" si="2"/>
        <v>5006</v>
      </c>
      <c r="J19" s="295"/>
      <c r="K19" s="171"/>
      <c r="L19" s="272">
        <f>L18/6</f>
        <v>70967.38889</v>
      </c>
      <c r="M19" s="254"/>
      <c r="N19" s="171"/>
      <c r="O19" s="171"/>
      <c r="P19" s="248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 t="s">
        <v>76</v>
      </c>
      <c r="B20" s="191" t="s">
        <v>152</v>
      </c>
      <c r="C20" s="191" t="s">
        <v>153</v>
      </c>
      <c r="D20" s="209" t="s">
        <v>151</v>
      </c>
      <c r="E20" s="210">
        <v>35960.0</v>
      </c>
      <c r="F20" s="211">
        <v>0.15</v>
      </c>
      <c r="G20" s="195">
        <f>F20*CONSOLIDADO!$G$27</f>
        <v>12.75</v>
      </c>
      <c r="H20" s="191"/>
      <c r="I20" s="293">
        <f t="shared" si="2"/>
        <v>5394</v>
      </c>
      <c r="J20" s="295"/>
      <c r="K20" s="171"/>
      <c r="L20" s="248"/>
      <c r="M20" s="254"/>
      <c r="N20" s="171"/>
      <c r="O20" s="171"/>
      <c r="P20" s="248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 t="s">
        <v>76</v>
      </c>
      <c r="B21" s="191" t="s">
        <v>171</v>
      </c>
      <c r="C21" s="191" t="s">
        <v>172</v>
      </c>
      <c r="D21" s="209" t="s">
        <v>82</v>
      </c>
      <c r="E21" s="210">
        <v>625.0</v>
      </c>
      <c r="F21" s="211">
        <v>15.0</v>
      </c>
      <c r="G21" s="195"/>
      <c r="H21" s="191"/>
      <c r="I21" s="293">
        <f t="shared" si="2"/>
        <v>9375</v>
      </c>
      <c r="J21" s="295"/>
      <c r="K21" s="171"/>
      <c r="L21" s="248"/>
      <c r="M21" s="254"/>
      <c r="N21" s="171"/>
      <c r="O21" s="171"/>
      <c r="P21" s="248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 t="s">
        <v>76</v>
      </c>
      <c r="B22" s="191" t="s">
        <v>173</v>
      </c>
      <c r="C22" s="192" t="s">
        <v>174</v>
      </c>
      <c r="D22" s="193" t="s">
        <v>39</v>
      </c>
      <c r="E22" s="210">
        <v>107800.0</v>
      </c>
      <c r="F22" s="212">
        <v>0.1</v>
      </c>
      <c r="G22" s="195"/>
      <c r="H22" s="191"/>
      <c r="I22" s="293">
        <f t="shared" si="2"/>
        <v>10780</v>
      </c>
      <c r="J22" s="295"/>
      <c r="K22" s="171"/>
      <c r="L22" s="248"/>
      <c r="M22" s="254"/>
      <c r="N22" s="171"/>
      <c r="O22" s="171"/>
      <c r="P22" s="248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1"/>
      <c r="C23" s="192"/>
      <c r="D23" s="193"/>
      <c r="E23" s="210"/>
      <c r="F23" s="212"/>
      <c r="G23" s="195"/>
      <c r="H23" s="191"/>
      <c r="I23" s="293">
        <f t="shared" si="2"/>
        <v>0</v>
      </c>
      <c r="J23" s="295"/>
      <c r="K23" s="171"/>
      <c r="L23" s="248"/>
      <c r="M23" s="254"/>
      <c r="N23" s="171"/>
      <c r="O23" s="171"/>
      <c r="P23" s="248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99"/>
      <c r="C24" s="199"/>
      <c r="D24" s="199"/>
      <c r="E24" s="205"/>
      <c r="F24" s="199"/>
      <c r="G24" s="201"/>
      <c r="H24" s="202" t="s">
        <v>73</v>
      </c>
      <c r="I24" s="296">
        <f>SUM(I15:I23)</f>
        <v>408626.35</v>
      </c>
      <c r="J24" s="254"/>
      <c r="K24" s="171"/>
      <c r="L24" s="248"/>
      <c r="M24" s="254"/>
      <c r="N24" s="171"/>
      <c r="O24" s="171"/>
      <c r="P24" s="248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204" t="s">
        <v>86</v>
      </c>
      <c r="C25" s="204" t="s">
        <v>87</v>
      </c>
      <c r="D25" s="199"/>
      <c r="E25" s="205"/>
      <c r="F25" s="199"/>
      <c r="G25" s="201"/>
      <c r="H25" s="199"/>
      <c r="I25" s="266"/>
      <c r="J25" s="295"/>
      <c r="K25" s="171"/>
      <c r="L25" s="248"/>
      <c r="M25" s="254"/>
      <c r="N25" s="171"/>
      <c r="O25" s="171"/>
      <c r="P25" s="248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88" t="s">
        <v>64</v>
      </c>
      <c r="C26" s="188" t="s">
        <v>65</v>
      </c>
      <c r="D26" s="188" t="s">
        <v>66</v>
      </c>
      <c r="E26" s="189" t="s">
        <v>67</v>
      </c>
      <c r="F26" s="188" t="s">
        <v>68</v>
      </c>
      <c r="G26" s="208"/>
      <c r="H26" s="188" t="s">
        <v>69</v>
      </c>
      <c r="I26" s="292" t="s">
        <v>70</v>
      </c>
      <c r="J26" s="295"/>
      <c r="K26" s="171"/>
      <c r="L26" s="248"/>
      <c r="M26" s="254"/>
      <c r="N26" s="171"/>
      <c r="O26" s="171"/>
      <c r="P26" s="248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209"/>
      <c r="C27" s="191"/>
      <c r="D27" s="193"/>
      <c r="E27" s="210"/>
      <c r="F27" s="211"/>
      <c r="G27" s="195">
        <f>F27*CONSOLIDADO!$G$16</f>
        <v>0</v>
      </c>
      <c r="H27" s="214"/>
      <c r="I27" s="297">
        <v>0.0</v>
      </c>
      <c r="J27" s="295"/>
      <c r="K27" s="171"/>
      <c r="L27" s="248"/>
      <c r="M27" s="254"/>
      <c r="N27" s="171"/>
      <c r="O27" s="171"/>
      <c r="P27" s="248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2"/>
      <c r="C28" s="192"/>
      <c r="D28" s="192"/>
      <c r="E28" s="215"/>
      <c r="F28" s="192"/>
      <c r="G28" s="195">
        <f>F28*CONSOLIDADO!$G$16</f>
        <v>0</v>
      </c>
      <c r="H28" s="192"/>
      <c r="I28" s="297">
        <v>0.0</v>
      </c>
      <c r="J28" s="295"/>
      <c r="K28" s="171"/>
      <c r="L28" s="248"/>
      <c r="M28" s="254"/>
      <c r="N28" s="171"/>
      <c r="O28" s="171"/>
      <c r="P28" s="248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99"/>
      <c r="C29" s="199"/>
      <c r="D29" s="199"/>
      <c r="E29" s="205"/>
      <c r="F29" s="199"/>
      <c r="G29" s="201"/>
      <c r="H29" s="202" t="s">
        <v>73</v>
      </c>
      <c r="I29" s="296">
        <f>SUM(I27)</f>
        <v>0</v>
      </c>
      <c r="J29" s="254"/>
      <c r="K29" s="171"/>
      <c r="L29" s="248"/>
      <c r="M29" s="254"/>
      <c r="N29" s="171"/>
      <c r="O29" s="171"/>
      <c r="P29" s="248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04" t="s">
        <v>88</v>
      </c>
      <c r="C30" s="204" t="s">
        <v>89</v>
      </c>
      <c r="D30" s="199"/>
      <c r="E30" s="205"/>
      <c r="F30" s="199"/>
      <c r="G30" s="201"/>
      <c r="H30" s="199"/>
      <c r="I30" s="266"/>
      <c r="J30" s="295"/>
      <c r="K30" s="171"/>
      <c r="L30" s="248"/>
      <c r="M30" s="254"/>
      <c r="N30" s="171"/>
      <c r="O30" s="171"/>
      <c r="P30" s="248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188" t="s">
        <v>64</v>
      </c>
      <c r="C31" s="188" t="s">
        <v>65</v>
      </c>
      <c r="D31" s="188" t="s">
        <v>66</v>
      </c>
      <c r="E31" s="189" t="s">
        <v>90</v>
      </c>
      <c r="F31" s="188" t="s">
        <v>68</v>
      </c>
      <c r="G31" s="208"/>
      <c r="H31" s="188" t="s">
        <v>91</v>
      </c>
      <c r="I31" s="292" t="s">
        <v>70</v>
      </c>
      <c r="J31" s="295"/>
      <c r="K31" s="216"/>
      <c r="L31" s="308"/>
      <c r="M31" s="255"/>
      <c r="N31" s="171"/>
      <c r="O31" s="171"/>
      <c r="P31" s="248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 t="s">
        <v>76</v>
      </c>
      <c r="B32" s="209" t="s">
        <v>92</v>
      </c>
      <c r="C32" s="192" t="s">
        <v>93</v>
      </c>
      <c r="D32" s="193" t="s">
        <v>94</v>
      </c>
      <c r="E32" s="217">
        <v>194000.0</v>
      </c>
      <c r="F32" s="211">
        <v>1.0</v>
      </c>
      <c r="G32" s="195">
        <f>H32*CONSOLIDADO!$G$16</f>
        <v>97.5</v>
      </c>
      <c r="H32" s="211">
        <v>0.65</v>
      </c>
      <c r="I32" s="297">
        <f>ROUND(F32*E32*H32,0)</f>
        <v>126100</v>
      </c>
      <c r="J32" s="295"/>
      <c r="K32" s="171"/>
      <c r="L32" s="248"/>
      <c r="M32" s="274"/>
      <c r="N32" s="171"/>
      <c r="O32" s="171"/>
      <c r="P32" s="248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92"/>
      <c r="C33" s="192"/>
      <c r="D33" s="192"/>
      <c r="E33" s="215"/>
      <c r="F33" s="192"/>
      <c r="G33" s="195"/>
      <c r="H33" s="192"/>
      <c r="I33" s="302">
        <v>0.0</v>
      </c>
      <c r="J33" s="295"/>
      <c r="K33" s="171"/>
      <c r="L33" s="248"/>
      <c r="M33" s="254"/>
      <c r="N33" s="171"/>
      <c r="O33" s="171"/>
      <c r="P33" s="248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99"/>
      <c r="C34" s="219" t="s">
        <v>95</v>
      </c>
      <c r="D34" s="219">
        <v>1.0</v>
      </c>
      <c r="E34" s="205"/>
      <c r="F34" s="199"/>
      <c r="G34" s="199"/>
      <c r="H34" s="202" t="s">
        <v>73</v>
      </c>
      <c r="I34" s="296">
        <f>SUM(I32:I33)</f>
        <v>126100</v>
      </c>
      <c r="J34" s="254"/>
      <c r="K34" s="171"/>
      <c r="L34" s="248"/>
      <c r="M34" s="254"/>
      <c r="N34" s="171"/>
      <c r="O34" s="171"/>
      <c r="P34" s="248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80"/>
      <c r="C35" s="220"/>
      <c r="D35" s="220"/>
      <c r="E35" s="181"/>
      <c r="F35" s="180"/>
      <c r="G35" s="180"/>
      <c r="H35" s="221"/>
      <c r="I35" s="269"/>
      <c r="J35" s="254"/>
      <c r="K35" s="171"/>
      <c r="L35" s="248"/>
      <c r="M35" s="254"/>
      <c r="N35" s="171"/>
      <c r="O35" s="171"/>
      <c r="P35" s="248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6.5" customHeight="1">
      <c r="A36" s="171"/>
      <c r="B36" s="180"/>
      <c r="C36" s="171"/>
      <c r="D36" s="171"/>
      <c r="E36" s="181"/>
      <c r="F36" s="223" t="s">
        <v>96</v>
      </c>
      <c r="G36" s="14"/>
      <c r="H36" s="15"/>
      <c r="I36" s="303">
        <f>I34+I29+I24+I12</f>
        <v>568764.35</v>
      </c>
      <c r="J36" s="295"/>
      <c r="K36" s="218"/>
      <c r="L36" s="248"/>
      <c r="M36" s="254"/>
      <c r="N36" s="171"/>
      <c r="O36" s="171"/>
      <c r="P36" s="248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225"/>
      <c r="C37" s="226"/>
      <c r="D37" s="227"/>
      <c r="E37" s="171"/>
      <c r="F37" s="227"/>
      <c r="G37" s="227"/>
      <c r="H37" s="226"/>
      <c r="I37" s="227"/>
      <c r="J37" s="309"/>
      <c r="K37" s="257"/>
      <c r="L37" s="258"/>
      <c r="M37" s="256"/>
      <c r="N37" s="257"/>
      <c r="O37" s="257"/>
      <c r="P37" s="258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225"/>
      <c r="C38" s="229" t="s">
        <v>97</v>
      </c>
      <c r="D38" s="230"/>
      <c r="E38" s="231"/>
      <c r="F38" s="231"/>
      <c r="G38" s="231"/>
      <c r="H38" s="231"/>
      <c r="I38" s="231"/>
      <c r="J38" s="226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225"/>
      <c r="C39" s="232"/>
      <c r="D39" s="14"/>
      <c r="E39" s="14"/>
      <c r="F39" s="14"/>
      <c r="G39" s="14"/>
      <c r="H39" s="14"/>
      <c r="I39" s="15"/>
      <c r="J39" s="226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225"/>
      <c r="C40" s="233"/>
      <c r="D40" s="14"/>
      <c r="E40" s="14"/>
      <c r="F40" s="14"/>
      <c r="G40" s="14"/>
      <c r="H40" s="14"/>
      <c r="I40" s="15"/>
      <c r="J40" s="226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>
      <c r="A235" s="171"/>
      <c r="B235" s="171"/>
      <c r="C235" s="171"/>
      <c r="D235" s="171"/>
      <c r="E235" s="171"/>
      <c r="F235" s="171"/>
      <c r="G235" s="171"/>
      <c r="H235" s="171"/>
      <c r="I235" s="171"/>
      <c r="J235" s="171"/>
      <c r="K235" s="171"/>
      <c r="L235" s="171"/>
      <c r="M235" s="171"/>
      <c r="N235" s="171"/>
      <c r="O235" s="171"/>
      <c r="P235" s="171"/>
      <c r="Q235" s="171"/>
      <c r="R235" s="171"/>
      <c r="S235" s="171"/>
      <c r="T235" s="171"/>
      <c r="U235" s="171"/>
      <c r="V235" s="171"/>
      <c r="W235" s="171"/>
      <c r="X235" s="171"/>
      <c r="Y235" s="171"/>
      <c r="Z235" s="171"/>
    </row>
    <row r="236" ht="15.75" customHeight="1">
      <c r="A236" s="171"/>
      <c r="B236" s="171"/>
      <c r="C236" s="171"/>
      <c r="D236" s="171"/>
      <c r="E236" s="171"/>
      <c r="F236" s="171"/>
      <c r="G236" s="171"/>
      <c r="H236" s="171"/>
      <c r="I236" s="171"/>
      <c r="J236" s="171"/>
      <c r="K236" s="171"/>
      <c r="L236" s="171"/>
      <c r="M236" s="171"/>
      <c r="N236" s="171"/>
      <c r="O236" s="171"/>
      <c r="P236" s="171"/>
      <c r="Q236" s="171"/>
      <c r="R236" s="171"/>
      <c r="S236" s="171"/>
      <c r="T236" s="171"/>
      <c r="U236" s="171"/>
      <c r="V236" s="171"/>
      <c r="W236" s="171"/>
      <c r="X236" s="171"/>
      <c r="Y236" s="171"/>
      <c r="Z236" s="171"/>
    </row>
    <row r="237" ht="15.75" customHeight="1">
      <c r="A237" s="171"/>
      <c r="B237" s="171"/>
      <c r="C237" s="171"/>
      <c r="D237" s="171"/>
      <c r="E237" s="171"/>
      <c r="F237" s="171"/>
      <c r="G237" s="171"/>
      <c r="H237" s="171"/>
      <c r="I237" s="171"/>
      <c r="J237" s="171"/>
      <c r="K237" s="171"/>
      <c r="L237" s="171"/>
      <c r="M237" s="171"/>
      <c r="N237" s="171"/>
      <c r="O237" s="171"/>
      <c r="P237" s="171"/>
      <c r="Q237" s="171"/>
      <c r="R237" s="171"/>
      <c r="S237" s="171"/>
      <c r="T237" s="171"/>
      <c r="U237" s="171"/>
      <c r="V237" s="171"/>
      <c r="W237" s="171"/>
      <c r="X237" s="171"/>
      <c r="Y237" s="171"/>
      <c r="Z237" s="171"/>
    </row>
    <row r="238" ht="15.75" customHeight="1">
      <c r="A238" s="171"/>
      <c r="B238" s="171"/>
      <c r="C238" s="171"/>
      <c r="D238" s="171"/>
      <c r="E238" s="171"/>
      <c r="F238" s="171"/>
      <c r="G238" s="171"/>
      <c r="H238" s="171"/>
      <c r="I238" s="171"/>
      <c r="J238" s="171"/>
      <c r="K238" s="171"/>
      <c r="L238" s="171"/>
      <c r="M238" s="171"/>
      <c r="N238" s="171"/>
      <c r="O238" s="171"/>
      <c r="P238" s="171"/>
      <c r="Q238" s="171"/>
      <c r="R238" s="171"/>
      <c r="S238" s="171"/>
      <c r="T238" s="171"/>
      <c r="U238" s="171"/>
      <c r="V238" s="171"/>
      <c r="W238" s="171"/>
      <c r="X238" s="171"/>
      <c r="Y238" s="171"/>
      <c r="Z238" s="171"/>
    </row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4">
    <mergeCell ref="Q14:R14"/>
    <mergeCell ref="S14:T14"/>
    <mergeCell ref="U14:V14"/>
    <mergeCell ref="W14:X14"/>
    <mergeCell ref="Q15:R15"/>
    <mergeCell ref="U15:V15"/>
    <mergeCell ref="M15:N15"/>
    <mergeCell ref="M16:N16"/>
    <mergeCell ref="Q16:R16"/>
    <mergeCell ref="U16:V16"/>
    <mergeCell ref="M17:N17"/>
    <mergeCell ref="Q17:R17"/>
    <mergeCell ref="U17:V17"/>
    <mergeCell ref="F36:H36"/>
    <mergeCell ref="D38:I38"/>
    <mergeCell ref="C39:I39"/>
    <mergeCell ref="C40:I40"/>
    <mergeCell ref="B2:I2"/>
    <mergeCell ref="C4:F4"/>
    <mergeCell ref="K4:L4"/>
    <mergeCell ref="C5:I5"/>
    <mergeCell ref="K14:L14"/>
    <mergeCell ref="M14:N14"/>
    <mergeCell ref="O14:P14"/>
  </mergeCells>
  <conditionalFormatting sqref="C9:E10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headerFooter>
    <oddFooter>&amp;R#FF8939RESTRICTED</oddFooter>
  </headerFooter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5.0" customHeight="1">
      <c r="A4" s="171"/>
      <c r="B4" s="174" t="s">
        <v>59</v>
      </c>
      <c r="C4" s="234" t="s">
        <v>190</v>
      </c>
      <c r="D4" s="14"/>
      <c r="E4" s="14"/>
      <c r="F4" s="15"/>
      <c r="G4" s="176"/>
      <c r="H4" s="174" t="s">
        <v>7</v>
      </c>
      <c r="I4" s="259" t="s">
        <v>23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1455</v>
      </c>
      <c r="F9" s="192">
        <v>1.0</v>
      </c>
      <c r="G9" s="195">
        <f>F9*CONSOLIDADO!$G$21</f>
        <v>20</v>
      </c>
      <c r="H9" s="192"/>
      <c r="I9" s="263">
        <f>ROUND(F9*E9,0)</f>
        <v>1455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F10*CONSOLIDADO!$G$21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1455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149</v>
      </c>
      <c r="C14" s="191" t="s">
        <v>150</v>
      </c>
      <c r="D14" s="209" t="s">
        <v>151</v>
      </c>
      <c r="E14" s="210">
        <v>33553.0</v>
      </c>
      <c r="F14" s="211">
        <v>0.02</v>
      </c>
      <c r="G14" s="195">
        <f>F14*CONSOLIDADO!$G$21</f>
        <v>0.4</v>
      </c>
      <c r="H14" s="191"/>
      <c r="I14" s="210">
        <f t="shared" ref="I14:I16" si="1">F14*E14</f>
        <v>671.06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152</v>
      </c>
      <c r="C15" s="191" t="s">
        <v>153</v>
      </c>
      <c r="D15" s="209" t="s">
        <v>151</v>
      </c>
      <c r="E15" s="210">
        <v>35960.0</v>
      </c>
      <c r="F15" s="211">
        <v>0.020646273637374556</v>
      </c>
      <c r="G15" s="195">
        <f>F15*CONSOLIDADO!$G$21</f>
        <v>0.4129254727</v>
      </c>
      <c r="H15" s="191"/>
      <c r="I15" s="210">
        <f t="shared" si="1"/>
        <v>742.44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191</v>
      </c>
      <c r="C16" s="191" t="s">
        <v>192</v>
      </c>
      <c r="D16" s="209" t="s">
        <v>23</v>
      </c>
      <c r="E16" s="210">
        <v>2030.0</v>
      </c>
      <c r="F16" s="211">
        <v>1.05</v>
      </c>
      <c r="G16" s="195">
        <f>F16*CONSOLIDADO!$G$21</f>
        <v>21</v>
      </c>
      <c r="H16" s="191"/>
      <c r="I16" s="210">
        <f t="shared" si="1"/>
        <v>2131.5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2"/>
      <c r="D17" s="193"/>
      <c r="E17" s="210"/>
      <c r="F17" s="212"/>
      <c r="G17" s="195">
        <f>F17*CONSOLIDADO!$G$21</f>
        <v>0</v>
      </c>
      <c r="H17" s="191"/>
      <c r="I17" s="210"/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3545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F21*CONSOLIDADO!$G$21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F22*CONSOLIDADO!$G$21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H26*CONSOLIDADO!$G$21</f>
        <v>3</v>
      </c>
      <c r="H26" s="211">
        <v>0.15</v>
      </c>
      <c r="I26" s="263">
        <f>ROUND(F26*E26*H26,0)</f>
        <v>29100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>
        <v>0.0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29100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34100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60.75" customHeight="1">
      <c r="A4" s="171"/>
      <c r="B4" s="174" t="s">
        <v>59</v>
      </c>
      <c r="C4" s="234" t="s">
        <v>193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25.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1455</v>
      </c>
      <c r="F9" s="192">
        <v>1.0</v>
      </c>
      <c r="G9" s="195">
        <f>F9*CONSOLIDADO!$G$27</f>
        <v>85</v>
      </c>
      <c r="H9" s="192"/>
      <c r="I9" s="263">
        <f>ROUND(F9*E9,0)</f>
        <v>1455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F10*CONSOLIDADO!$G$27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1455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149</v>
      </c>
      <c r="C14" s="191" t="s">
        <v>150</v>
      </c>
      <c r="D14" s="209" t="s">
        <v>151</v>
      </c>
      <c r="E14" s="210">
        <v>33553.0</v>
      </c>
      <c r="F14" s="211">
        <v>0.02</v>
      </c>
      <c r="G14" s="195">
        <f>F14*CONSOLIDADO!$G$27</f>
        <v>1.7</v>
      </c>
      <c r="H14" s="191"/>
      <c r="I14" s="210">
        <f t="shared" ref="I14:I17" si="1">F14*E14</f>
        <v>671.06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152</v>
      </c>
      <c r="C15" s="191" t="s">
        <v>153</v>
      </c>
      <c r="D15" s="209" t="s">
        <v>151</v>
      </c>
      <c r="E15" s="210">
        <v>35960.0</v>
      </c>
      <c r="F15" s="211">
        <v>0.02139432703003367</v>
      </c>
      <c r="G15" s="195">
        <f>F15*CONSOLIDADO!$G$27</f>
        <v>1.818517798</v>
      </c>
      <c r="H15" s="191"/>
      <c r="I15" s="210">
        <f t="shared" si="1"/>
        <v>769.34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194</v>
      </c>
      <c r="C16" s="191" t="s">
        <v>195</v>
      </c>
      <c r="D16" s="209" t="s">
        <v>66</v>
      </c>
      <c r="E16" s="210">
        <v>10575.0</v>
      </c>
      <c r="F16" s="211">
        <v>1.0</v>
      </c>
      <c r="G16" s="195">
        <f>F16*CONSOLIDADO!$G$27</f>
        <v>85</v>
      </c>
      <c r="H16" s="191"/>
      <c r="I16" s="210">
        <f t="shared" si="1"/>
        <v>10575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 t="s">
        <v>76</v>
      </c>
      <c r="B17" s="191" t="s">
        <v>196</v>
      </c>
      <c r="C17" s="191" t="s">
        <v>197</v>
      </c>
      <c r="D17" s="209" t="s">
        <v>23</v>
      </c>
      <c r="E17" s="210">
        <v>8716.0</v>
      </c>
      <c r="F17" s="211">
        <v>0.6</v>
      </c>
      <c r="G17" s="195">
        <f>F17*CONSOLIDADO!$G$27</f>
        <v>51</v>
      </c>
      <c r="H17" s="191"/>
      <c r="I17" s="210">
        <f t="shared" si="1"/>
        <v>5229.6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17245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F21*CONSOLIDADO!$G$27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F22*CONSOLIDADO!$G$27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H26*CONSOLIDADO!$G$27</f>
        <v>12.75</v>
      </c>
      <c r="H26" s="211">
        <v>0.15</v>
      </c>
      <c r="I26" s="263">
        <f>ROUND(F26*E26*H26,0)</f>
        <v>29100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>
        <v>0.0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29100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47800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7.25" customHeight="1">
      <c r="A4" s="171"/>
      <c r="B4" s="174" t="s">
        <v>59</v>
      </c>
      <c r="C4" s="234" t="s">
        <v>198</v>
      </c>
      <c r="D4" s="14"/>
      <c r="E4" s="14"/>
      <c r="F4" s="15"/>
      <c r="G4" s="176"/>
      <c r="H4" s="174" t="s">
        <v>7</v>
      </c>
      <c r="I4" s="259" t="s">
        <v>23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970</v>
      </c>
      <c r="F9" s="192">
        <v>1.0</v>
      </c>
      <c r="G9" s="195">
        <f>F9*CONSOLIDADO!$G$29</f>
        <v>10</v>
      </c>
      <c r="H9" s="192"/>
      <c r="I9" s="263">
        <f>ROUND(F9*E9,0)</f>
        <v>970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F10*CONSOLIDADO!$G$29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970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149</v>
      </c>
      <c r="C14" s="191" t="s">
        <v>150</v>
      </c>
      <c r="D14" s="209" t="s">
        <v>151</v>
      </c>
      <c r="E14" s="210">
        <v>33553.0</v>
      </c>
      <c r="F14" s="211">
        <v>0.02</v>
      </c>
      <c r="G14" s="195">
        <f>F14*CONSOLIDADO!$G$29</f>
        <v>0.2</v>
      </c>
      <c r="H14" s="191"/>
      <c r="I14" s="210">
        <f t="shared" ref="I14:I17" si="1">F14*E14</f>
        <v>671.06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152</v>
      </c>
      <c r="C15" s="191" t="s">
        <v>153</v>
      </c>
      <c r="D15" s="209" t="s">
        <v>151</v>
      </c>
      <c r="E15" s="210">
        <v>35960.0</v>
      </c>
      <c r="F15" s="211">
        <v>0.0231268075639591</v>
      </c>
      <c r="G15" s="195">
        <f>F15*CONSOLIDADO!$G$29</f>
        <v>0.2312680756</v>
      </c>
      <c r="H15" s="191"/>
      <c r="I15" s="210">
        <f t="shared" si="1"/>
        <v>831.64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199</v>
      </c>
      <c r="C16" s="191" t="s">
        <v>200</v>
      </c>
      <c r="D16" s="209" t="s">
        <v>66</v>
      </c>
      <c r="E16" s="210">
        <v>9358.0</v>
      </c>
      <c r="F16" s="211">
        <v>0.6</v>
      </c>
      <c r="G16" s="195">
        <f>F16*CONSOLIDADO!$G$29</f>
        <v>6</v>
      </c>
      <c r="H16" s="191"/>
      <c r="I16" s="210">
        <f t="shared" si="1"/>
        <v>5614.8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 t="s">
        <v>76</v>
      </c>
      <c r="B17" s="310" t="s">
        <v>201</v>
      </c>
      <c r="C17" s="191" t="s">
        <v>202</v>
      </c>
      <c r="D17" s="209" t="s">
        <v>23</v>
      </c>
      <c r="E17" s="210">
        <f>(8716+18309)/2</f>
        <v>13512.5</v>
      </c>
      <c r="F17" s="211">
        <v>1.0</v>
      </c>
      <c r="G17" s="195">
        <f>F17*CONSOLIDADO!$G$29</f>
        <v>10</v>
      </c>
      <c r="H17" s="191"/>
      <c r="I17" s="210">
        <f t="shared" si="1"/>
        <v>13512.5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20630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F21*CONSOLIDADO!$G$29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F22*CONSOLIDADO!$G$29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H26*CONSOLIDADO!$G$29</f>
        <v>1</v>
      </c>
      <c r="H26" s="211">
        <v>0.1</v>
      </c>
      <c r="I26" s="263">
        <f>ROUND(F26*E26*H26,0)</f>
        <v>19400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>
        <v>0.0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19400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41000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5.25" customHeight="1">
      <c r="A4" s="171"/>
      <c r="B4" s="174" t="s">
        <v>59</v>
      </c>
      <c r="C4" s="234" t="s">
        <v>203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25.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I26*5%</f>
        <v>3880</v>
      </c>
      <c r="F9" s="192">
        <v>1.0</v>
      </c>
      <c r="G9" s="195">
        <f>F9*CONSOLIDADO!$G$28</f>
        <v>60</v>
      </c>
      <c r="H9" s="192"/>
      <c r="I9" s="263">
        <f t="shared" ref="I9:I10" si="1">ROUND(F9*E9,0)</f>
        <v>3880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 t="s">
        <v>76</v>
      </c>
      <c r="B10" s="192" t="s">
        <v>204</v>
      </c>
      <c r="C10" s="197" t="s">
        <v>205</v>
      </c>
      <c r="D10" s="193" t="s">
        <v>163</v>
      </c>
      <c r="E10" s="194">
        <v>19860.0</v>
      </c>
      <c r="F10" s="311">
        <v>0.4038481012658228</v>
      </c>
      <c r="G10" s="195">
        <f>F10*CONSOLIDADO!$G$28</f>
        <v>24.23088608</v>
      </c>
      <c r="H10" s="197"/>
      <c r="I10" s="263">
        <f t="shared" si="1"/>
        <v>8020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11900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191"/>
      <c r="C14" s="191"/>
      <c r="D14" s="209"/>
      <c r="E14" s="210"/>
      <c r="F14" s="211"/>
      <c r="G14" s="195">
        <f>F14*CONSOLIDADO!$G$28</f>
        <v>0</v>
      </c>
      <c r="H14" s="191"/>
      <c r="I14" s="210">
        <f t="shared" ref="I14:I15" si="2">F14*E14</f>
        <v>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/>
      <c r="B15" s="191"/>
      <c r="C15" s="191"/>
      <c r="D15" s="209"/>
      <c r="E15" s="210"/>
      <c r="F15" s="211"/>
      <c r="G15" s="195">
        <f>F15*CONSOLIDADO!$G$28</f>
        <v>0</v>
      </c>
      <c r="H15" s="191"/>
      <c r="I15" s="210">
        <f t="shared" si="2"/>
        <v>0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9"/>
      <c r="C16" s="199"/>
      <c r="D16" s="199"/>
      <c r="E16" s="205"/>
      <c r="F16" s="199"/>
      <c r="G16" s="201"/>
      <c r="H16" s="202" t="s">
        <v>73</v>
      </c>
      <c r="I16" s="267">
        <f>SUM(I14:I15)</f>
        <v>0</v>
      </c>
      <c r="J16" s="171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204" t="s">
        <v>86</v>
      </c>
      <c r="C17" s="204" t="s">
        <v>87</v>
      </c>
      <c r="D17" s="199"/>
      <c r="E17" s="205"/>
      <c r="F17" s="199"/>
      <c r="G17" s="201"/>
      <c r="H17" s="199"/>
      <c r="I17" s="266"/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88" t="s">
        <v>64</v>
      </c>
      <c r="C18" s="188" t="s">
        <v>65</v>
      </c>
      <c r="D18" s="188" t="s">
        <v>66</v>
      </c>
      <c r="E18" s="189" t="s">
        <v>67</v>
      </c>
      <c r="F18" s="188" t="s">
        <v>68</v>
      </c>
      <c r="G18" s="208"/>
      <c r="H18" s="188" t="s">
        <v>69</v>
      </c>
      <c r="I18" s="262" t="s">
        <v>70</v>
      </c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9"/>
      <c r="C19" s="191"/>
      <c r="D19" s="193"/>
      <c r="E19" s="210"/>
      <c r="F19" s="211"/>
      <c r="G19" s="195">
        <f>F19*CONSOLIDADO!$G$28</f>
        <v>0</v>
      </c>
      <c r="H19" s="214"/>
      <c r="I19" s="263">
        <v>0.0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2"/>
      <c r="C20" s="192"/>
      <c r="D20" s="192"/>
      <c r="E20" s="215"/>
      <c r="F20" s="192"/>
      <c r="G20" s="195">
        <f>F20*CONSOLIDADO!$G$28</f>
        <v>0</v>
      </c>
      <c r="H20" s="192"/>
      <c r="I20" s="263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9"/>
      <c r="C21" s="199"/>
      <c r="D21" s="199"/>
      <c r="E21" s="205"/>
      <c r="F21" s="199"/>
      <c r="G21" s="201"/>
      <c r="H21" s="202" t="s">
        <v>73</v>
      </c>
      <c r="I21" s="267">
        <f>SUM(I19)</f>
        <v>0</v>
      </c>
      <c r="J21" s="171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4" t="s">
        <v>88</v>
      </c>
      <c r="C22" s="204" t="s">
        <v>89</v>
      </c>
      <c r="D22" s="199"/>
      <c r="E22" s="205"/>
      <c r="F22" s="199"/>
      <c r="G22" s="201"/>
      <c r="H22" s="199"/>
      <c r="I22" s="266"/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88" t="s">
        <v>64</v>
      </c>
      <c r="C23" s="188" t="s">
        <v>65</v>
      </c>
      <c r="D23" s="188" t="s">
        <v>66</v>
      </c>
      <c r="E23" s="189" t="s">
        <v>90</v>
      </c>
      <c r="F23" s="188" t="s">
        <v>68</v>
      </c>
      <c r="G23" s="208"/>
      <c r="H23" s="188" t="s">
        <v>91</v>
      </c>
      <c r="I23" s="262" t="s">
        <v>70</v>
      </c>
      <c r="J23" s="207"/>
      <c r="K23" s="216"/>
      <c r="L23" s="216"/>
      <c r="M23" s="216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 t="s">
        <v>76</v>
      </c>
      <c r="B24" s="209" t="s">
        <v>92</v>
      </c>
      <c r="C24" s="192" t="s">
        <v>93</v>
      </c>
      <c r="D24" s="193" t="s">
        <v>94</v>
      </c>
      <c r="E24" s="217">
        <v>194000.0</v>
      </c>
      <c r="F24" s="211">
        <v>1.0</v>
      </c>
      <c r="G24" s="195">
        <f>H24*CONSOLIDADO!$G$28</f>
        <v>24</v>
      </c>
      <c r="H24" s="211">
        <v>0.4</v>
      </c>
      <c r="I24" s="263">
        <f>ROUND(F24*E24*H24,0)</f>
        <v>77600</v>
      </c>
      <c r="J24" s="207"/>
      <c r="K24" s="171"/>
      <c r="L24" s="171"/>
      <c r="M24" s="218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92"/>
      <c r="C25" s="192"/>
      <c r="D25" s="192"/>
      <c r="E25" s="215"/>
      <c r="F25" s="192"/>
      <c r="G25" s="195"/>
      <c r="H25" s="192"/>
      <c r="I25" s="268"/>
      <c r="J25" s="207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9"/>
      <c r="C26" s="219" t="s">
        <v>95</v>
      </c>
      <c r="D26" s="219">
        <v>1.0</v>
      </c>
      <c r="E26" s="205"/>
      <c r="F26" s="199"/>
      <c r="G26" s="199"/>
      <c r="H26" s="202" t="s">
        <v>73</v>
      </c>
      <c r="I26" s="267">
        <f>SUM(I24:I25)</f>
        <v>77600</v>
      </c>
      <c r="J26" s="171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0"/>
      <c r="C27" s="220"/>
      <c r="D27" s="220"/>
      <c r="E27" s="181"/>
      <c r="F27" s="180"/>
      <c r="G27" s="180"/>
      <c r="H27" s="221"/>
      <c r="I27" s="269"/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6.5" customHeight="1">
      <c r="A28" s="171"/>
      <c r="B28" s="180"/>
      <c r="C28" s="171"/>
      <c r="D28" s="171"/>
      <c r="E28" s="181"/>
      <c r="F28" s="223" t="s">
        <v>96</v>
      </c>
      <c r="G28" s="14"/>
      <c r="H28" s="15"/>
      <c r="I28" s="270">
        <f>I26+I21+I16+I11</f>
        <v>89500</v>
      </c>
      <c r="J28" s="207"/>
      <c r="K28" s="218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25"/>
      <c r="C29" s="226"/>
      <c r="D29" s="227"/>
      <c r="E29" s="171"/>
      <c r="F29" s="227"/>
      <c r="G29" s="227"/>
      <c r="H29" s="226"/>
      <c r="I29" s="227"/>
      <c r="J29" s="226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9" t="s">
        <v>97</v>
      </c>
      <c r="D30" s="230"/>
      <c r="E30" s="231"/>
      <c r="F30" s="231"/>
      <c r="G30" s="231"/>
      <c r="H30" s="231"/>
      <c r="I30" s="231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32"/>
      <c r="D31" s="14"/>
      <c r="E31" s="14"/>
      <c r="F31" s="14"/>
      <c r="G31" s="14"/>
      <c r="H31" s="14"/>
      <c r="I31" s="15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3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71"/>
      <c r="C33" s="171"/>
      <c r="D33" s="171"/>
      <c r="E33" s="171"/>
      <c r="F33" s="171"/>
      <c r="G33" s="171"/>
      <c r="H33" s="171"/>
      <c r="I33" s="171"/>
      <c r="J33" s="171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28:H28"/>
    <mergeCell ref="D30:I30"/>
    <mergeCell ref="C31:I31"/>
    <mergeCell ref="C32:I32"/>
  </mergeCells>
  <conditionalFormatting sqref="C9:E9">
    <cfRule type="containsText" dxfId="0" priority="1" operator="containsText" text="#N/A">
      <formula>NOT(ISERROR(SEARCH(("#N/A"),(C9))))</formula>
    </cfRule>
  </conditionalFormatting>
  <conditionalFormatting sqref="E10">
    <cfRule type="containsText" dxfId="0" priority="2" operator="containsText" text="#N/A">
      <formula>NOT(ISERROR(SEARCH(("#N/A"),(E10))))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6.29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2.0" customHeight="1">
      <c r="A4" s="171"/>
      <c r="B4" s="174" t="s">
        <v>59</v>
      </c>
      <c r="C4" s="234" t="s">
        <v>206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1746</v>
      </c>
      <c r="F9" s="192">
        <v>1.0</v>
      </c>
      <c r="G9" s="195">
        <f>F9*CONSOLIDADO!$G$31</f>
        <v>75</v>
      </c>
      <c r="H9" s="192"/>
      <c r="I9" s="263">
        <f>ROUND(F9*E9,0)</f>
        <v>1746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F10*CONSOLIDADO!$G$31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1746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92" t="s">
        <v>70</v>
      </c>
      <c r="J13" s="238" t="s">
        <v>207</v>
      </c>
      <c r="K13" s="15"/>
      <c r="L13" s="240" t="s">
        <v>184</v>
      </c>
      <c r="M13" s="15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134</v>
      </c>
      <c r="B14" s="191"/>
      <c r="C14" s="191" t="s">
        <v>207</v>
      </c>
      <c r="D14" s="209" t="s">
        <v>85</v>
      </c>
      <c r="E14" s="210">
        <v>20917.0</v>
      </c>
      <c r="F14" s="211">
        <v>0.1</v>
      </c>
      <c r="G14" s="195">
        <f>F14*CONSOLIDADO!$G$31</f>
        <v>7.5</v>
      </c>
      <c r="H14" s="191"/>
      <c r="I14" s="293">
        <f t="shared" ref="I14:I17" si="1">F14*E14</f>
        <v>2091.7</v>
      </c>
      <c r="J14" s="294" t="s">
        <v>128</v>
      </c>
      <c r="K14" s="15"/>
      <c r="L14" s="249">
        <v>17990.0</v>
      </c>
      <c r="M14" s="248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208</v>
      </c>
      <c r="C15" s="191" t="s">
        <v>209</v>
      </c>
      <c r="D15" s="209" t="s">
        <v>66</v>
      </c>
      <c r="E15" s="210">
        <v>357.0</v>
      </c>
      <c r="F15" s="211">
        <v>2.0</v>
      </c>
      <c r="G15" s="195">
        <f>F15*CONSOLIDADO!$G$31</f>
        <v>150</v>
      </c>
      <c r="H15" s="191"/>
      <c r="I15" s="293">
        <f t="shared" si="1"/>
        <v>714</v>
      </c>
      <c r="J15" s="294" t="s">
        <v>123</v>
      </c>
      <c r="K15" s="15"/>
      <c r="L15" s="249">
        <v>18900.0</v>
      </c>
      <c r="M15" s="248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210</v>
      </c>
      <c r="C16" s="191" t="s">
        <v>211</v>
      </c>
      <c r="D16" s="209" t="s">
        <v>151</v>
      </c>
      <c r="E16" s="210">
        <v>21607.0</v>
      </c>
      <c r="F16" s="211">
        <v>0.09857916415976294</v>
      </c>
      <c r="G16" s="195">
        <f>F16*CONSOLIDADO!$G$31</f>
        <v>7.393437312</v>
      </c>
      <c r="H16" s="191"/>
      <c r="I16" s="293">
        <f t="shared" si="1"/>
        <v>2130</v>
      </c>
      <c r="J16" s="294" t="s">
        <v>212</v>
      </c>
      <c r="K16" s="15"/>
      <c r="L16" s="249">
        <v>25862.0</v>
      </c>
      <c r="M16" s="248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1"/>
      <c r="D17" s="209"/>
      <c r="E17" s="210"/>
      <c r="F17" s="211"/>
      <c r="G17" s="195">
        <f>F17*CONSOLIDADO!$G$31</f>
        <v>0</v>
      </c>
      <c r="H17" s="191"/>
      <c r="I17" s="293">
        <f t="shared" si="1"/>
        <v>0</v>
      </c>
      <c r="J17" s="312"/>
      <c r="L17" s="249">
        <f>SUM(L14:L16)</f>
        <v>62752</v>
      </c>
      <c r="M17" s="249">
        <f>L17/3</f>
        <v>20917.33333</v>
      </c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96">
        <f>SUM(I14:I17)</f>
        <v>4935.7</v>
      </c>
      <c r="J18" s="254"/>
      <c r="K18" s="171"/>
      <c r="L18" s="171"/>
      <c r="M18" s="248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95"/>
      <c r="K19" s="171"/>
      <c r="L19" s="171"/>
      <c r="M19" s="248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92" t="s">
        <v>70</v>
      </c>
      <c r="J20" s="295"/>
      <c r="K20" s="171"/>
      <c r="L20" s="171"/>
      <c r="M20" s="248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F21*CONSOLIDADO!$G$31</f>
        <v>0</v>
      </c>
      <c r="H21" s="214"/>
      <c r="I21" s="297">
        <v>0.0</v>
      </c>
      <c r="J21" s="295"/>
      <c r="K21" s="171"/>
      <c r="L21" s="171"/>
      <c r="M21" s="248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F22*CONSOLIDADO!$G$31</f>
        <v>0</v>
      </c>
      <c r="H22" s="192"/>
      <c r="I22" s="297">
        <v>0.0</v>
      </c>
      <c r="J22" s="295"/>
      <c r="K22" s="171"/>
      <c r="L22" s="171"/>
      <c r="M22" s="248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96">
        <f>SUM(I21)</f>
        <v>0</v>
      </c>
      <c r="J23" s="254"/>
      <c r="K23" s="171"/>
      <c r="L23" s="171"/>
      <c r="M23" s="248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95"/>
      <c r="K24" s="171"/>
      <c r="L24" s="171"/>
      <c r="M24" s="248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92" t="s">
        <v>70</v>
      </c>
      <c r="J25" s="295"/>
      <c r="K25" s="216"/>
      <c r="L25" s="216"/>
      <c r="M25" s="30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H26*CONSOLIDADO!$G$31</f>
        <v>13.5</v>
      </c>
      <c r="H26" s="211">
        <v>0.18</v>
      </c>
      <c r="I26" s="297">
        <f>ROUND(F26*E26*H26,0)</f>
        <v>34920</v>
      </c>
      <c r="J26" s="295"/>
      <c r="K26" s="171"/>
      <c r="L26" s="171"/>
      <c r="M26" s="272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302">
        <v>0.0</v>
      </c>
      <c r="J27" s="295"/>
      <c r="K27" s="171"/>
      <c r="L27" s="171"/>
      <c r="M27" s="248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96">
        <f>SUM(I26:I27)</f>
        <v>34920</v>
      </c>
      <c r="J28" s="256"/>
      <c r="K28" s="257"/>
      <c r="L28" s="257"/>
      <c r="M28" s="258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41601.7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3">
    <mergeCell ref="J16:K16"/>
    <mergeCell ref="J17:K17"/>
    <mergeCell ref="F30:H30"/>
    <mergeCell ref="D32:I32"/>
    <mergeCell ref="C33:I33"/>
    <mergeCell ref="C34:I34"/>
    <mergeCell ref="B2:I2"/>
    <mergeCell ref="C4:F4"/>
    <mergeCell ref="C5:I5"/>
    <mergeCell ref="J13:K13"/>
    <mergeCell ref="L13:M13"/>
    <mergeCell ref="J14:K14"/>
    <mergeCell ref="J15:K15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6.29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20.43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8.25" customHeight="1">
      <c r="A4" s="171"/>
      <c r="B4" s="174" t="s">
        <v>59</v>
      </c>
      <c r="C4" s="234" t="s">
        <v>213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1940</v>
      </c>
      <c r="F9" s="192">
        <v>1.0</v>
      </c>
      <c r="G9" s="195">
        <f>F9*CONSOLIDADO!$G$32</f>
        <v>105</v>
      </c>
      <c r="H9" s="192"/>
      <c r="I9" s="263">
        <f>ROUND(F9*E9,0)</f>
        <v>1940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F10*CONSOLIDADO!$G$32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1940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92" t="s">
        <v>70</v>
      </c>
      <c r="J13" s="238" t="s">
        <v>214</v>
      </c>
      <c r="K13" s="15"/>
      <c r="L13" s="240" t="s">
        <v>184</v>
      </c>
      <c r="M13" s="15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215</v>
      </c>
      <c r="C14" s="191" t="s">
        <v>216</v>
      </c>
      <c r="D14" s="209" t="s">
        <v>66</v>
      </c>
      <c r="E14" s="210">
        <v>10526.0</v>
      </c>
      <c r="F14" s="211">
        <v>0.09887640449438198</v>
      </c>
      <c r="G14" s="195">
        <f>F14*CONSOLIDADO!$G$32</f>
        <v>10.38202247</v>
      </c>
      <c r="H14" s="191"/>
      <c r="I14" s="293">
        <f t="shared" ref="I14:I17" si="1">F14*E14</f>
        <v>1040.773034</v>
      </c>
      <c r="J14" s="294" t="s">
        <v>217</v>
      </c>
      <c r="K14" s="15"/>
      <c r="L14" s="299">
        <v>10688.0</v>
      </c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208</v>
      </c>
      <c r="C15" s="191" t="s">
        <v>209</v>
      </c>
      <c r="D15" s="209" t="s">
        <v>66</v>
      </c>
      <c r="E15" s="210">
        <v>357.0</v>
      </c>
      <c r="F15" s="211">
        <v>2.0</v>
      </c>
      <c r="G15" s="195">
        <f>F15*CONSOLIDADO!$G$32</f>
        <v>210</v>
      </c>
      <c r="H15" s="191"/>
      <c r="I15" s="293">
        <f t="shared" si="1"/>
        <v>714</v>
      </c>
      <c r="J15" s="294" t="s">
        <v>218</v>
      </c>
      <c r="K15" s="15"/>
      <c r="L15" s="299">
        <v>4580.0</v>
      </c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210</v>
      </c>
      <c r="C16" s="191" t="s">
        <v>211</v>
      </c>
      <c r="D16" s="209" t="s">
        <v>151</v>
      </c>
      <c r="E16" s="210">
        <v>21607.0</v>
      </c>
      <c r="F16" s="211">
        <v>0.1</v>
      </c>
      <c r="G16" s="195">
        <f>F16*CONSOLIDADO!$G$32</f>
        <v>10.5</v>
      </c>
      <c r="H16" s="191"/>
      <c r="I16" s="293">
        <f t="shared" si="1"/>
        <v>2160.7</v>
      </c>
      <c r="J16" s="294" t="s">
        <v>123</v>
      </c>
      <c r="K16" s="15"/>
      <c r="L16" s="299">
        <v>5500.0</v>
      </c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 t="s">
        <v>218</v>
      </c>
      <c r="B17" s="191"/>
      <c r="C17" s="191" t="s">
        <v>214</v>
      </c>
      <c r="D17" s="209" t="s">
        <v>66</v>
      </c>
      <c r="E17" s="210">
        <v>6922.7</v>
      </c>
      <c r="F17" s="211">
        <v>1.0</v>
      </c>
      <c r="G17" s="195">
        <f>F17*CONSOLIDADO!$G$32</f>
        <v>105</v>
      </c>
      <c r="H17" s="191"/>
      <c r="I17" s="210">
        <f t="shared" si="1"/>
        <v>6922.7</v>
      </c>
      <c r="J17" s="207"/>
      <c r="K17" s="171"/>
      <c r="L17" s="299">
        <f>SUM(L14:L16)</f>
        <v>20768</v>
      </c>
      <c r="M17" s="300">
        <f>L17/3</f>
        <v>6922.666667</v>
      </c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10838.17303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F21*CONSOLIDADO!$G$32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F22*CONSOLIDADO!$G$32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H26*CONSOLIDADO!$G$32</f>
        <v>21</v>
      </c>
      <c r="H26" s="211">
        <v>0.2</v>
      </c>
      <c r="I26" s="263">
        <f>ROUND(F26*E26*H26,0)</f>
        <v>38800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>
        <v>0.0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38800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51578.17303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J16:K16"/>
    <mergeCell ref="F30:H30"/>
    <mergeCell ref="D32:I32"/>
    <mergeCell ref="C33:I33"/>
    <mergeCell ref="C34:I34"/>
    <mergeCell ref="B2:I2"/>
    <mergeCell ref="C4:F4"/>
    <mergeCell ref="C5:I5"/>
    <mergeCell ref="J13:K13"/>
    <mergeCell ref="L13:M13"/>
    <mergeCell ref="J14:K14"/>
    <mergeCell ref="J15:K15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6.29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0.25" customHeight="1">
      <c r="A4" s="171"/>
      <c r="B4" s="174" t="s">
        <v>59</v>
      </c>
      <c r="C4" s="313" t="s">
        <v>219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 t="s">
        <v>220</v>
      </c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696.2</v>
      </c>
      <c r="F9" s="192">
        <v>1.0</v>
      </c>
      <c r="G9" s="195">
        <f>F9*CONSOLIDADO!$G$33</f>
        <v>35</v>
      </c>
      <c r="H9" s="192"/>
      <c r="I9" s="263">
        <f>ROUND(F9*E9,0)</f>
        <v>696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F10*CONSOLIDADO!$G$33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696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221</v>
      </c>
      <c r="C14" s="191" t="s">
        <v>222</v>
      </c>
      <c r="D14" s="209" t="s">
        <v>66</v>
      </c>
      <c r="E14" s="210">
        <v>24150.0</v>
      </c>
      <c r="F14" s="211">
        <v>1.0</v>
      </c>
      <c r="G14" s="195">
        <f>F14*CONSOLIDADO!$G$33</f>
        <v>35</v>
      </c>
      <c r="H14" s="191"/>
      <c r="I14" s="210">
        <f t="shared" ref="I14:I15" si="1">F14*E14</f>
        <v>24150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210</v>
      </c>
      <c r="C15" s="191" t="s">
        <v>211</v>
      </c>
      <c r="D15" s="209" t="s">
        <v>151</v>
      </c>
      <c r="E15" s="210">
        <v>21607.0</v>
      </c>
      <c r="F15" s="211">
        <v>0.05</v>
      </c>
      <c r="G15" s="195">
        <f>F15*CONSOLIDADO!$G$33</f>
        <v>1.75</v>
      </c>
      <c r="H15" s="191"/>
      <c r="I15" s="210">
        <f t="shared" si="1"/>
        <v>1080.35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/>
      <c r="D16" s="209"/>
      <c r="E16" s="210"/>
      <c r="F16" s="211"/>
      <c r="G16" s="195">
        <f>F16*CONSOLIDADO!$G$33</f>
        <v>0</v>
      </c>
      <c r="H16" s="191"/>
      <c r="I16" s="210"/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67">
        <f>SUM(I14:I16)</f>
        <v>25230.35</v>
      </c>
      <c r="J17" s="171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66"/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262" t="s">
        <v>70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F20*CONSOLIDADO!$G$33</f>
        <v>0</v>
      </c>
      <c r="H20" s="214"/>
      <c r="I20" s="263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F21*CONSOLIDADO!$G$33</f>
        <v>0</v>
      </c>
      <c r="H21" s="192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67">
        <f>SUM(I20)</f>
        <v>0</v>
      </c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66"/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262" t="s">
        <v>70</v>
      </c>
      <c r="J24" s="207"/>
      <c r="K24" s="216"/>
      <c r="L24" s="216"/>
      <c r="M24" s="216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H25*CONSOLIDADO!$G$33</f>
        <v>2.512021359</v>
      </c>
      <c r="H25" s="211">
        <v>0.07177203883495145</v>
      </c>
      <c r="I25" s="263">
        <f>ROUND(F25*E25*H25,0)</f>
        <v>13924</v>
      </c>
      <c r="J25" s="207"/>
      <c r="K25" s="171"/>
      <c r="L25" s="171"/>
      <c r="M25" s="21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2"/>
      <c r="C26" s="192"/>
      <c r="D26" s="192"/>
      <c r="E26" s="215"/>
      <c r="F26" s="192"/>
      <c r="G26" s="195"/>
      <c r="H26" s="192"/>
      <c r="I26" s="268">
        <v>0.0</v>
      </c>
      <c r="J26" s="207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 t="s">
        <v>73</v>
      </c>
      <c r="I27" s="267">
        <f>SUM(I25:I26)</f>
        <v>13924</v>
      </c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69"/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70">
        <f>I27+I22+I17+I11</f>
        <v>39850.35</v>
      </c>
      <c r="J29" s="207"/>
      <c r="K29" s="218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7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29:H29"/>
    <mergeCell ref="D31:I31"/>
    <mergeCell ref="C32:I32"/>
    <mergeCell ref="C33:I33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6.29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27.71"/>
    <col customWidth="1" min="12" max="14" width="12.43"/>
    <col customWidth="1" min="15" max="15" width="22.86"/>
    <col customWidth="1" min="16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9.5" customHeight="1">
      <c r="A4" s="171"/>
      <c r="B4" s="174" t="s">
        <v>59</v>
      </c>
      <c r="C4" s="234" t="s">
        <v>223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24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I29*5%</f>
        <v>4850</v>
      </c>
      <c r="F9" s="192">
        <v>1.0</v>
      </c>
      <c r="G9" s="195">
        <f>F9*CONSOLIDADO!$G$34</f>
        <v>15</v>
      </c>
      <c r="H9" s="192"/>
      <c r="I9" s="263">
        <f>ROUND(F9*E9,0)</f>
        <v>4850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F10*CONSOLIDADO!$G$34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4850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218</v>
      </c>
      <c r="B14" s="191"/>
      <c r="C14" s="191" t="s">
        <v>224</v>
      </c>
      <c r="D14" s="209" t="s">
        <v>66</v>
      </c>
      <c r="E14" s="210">
        <v>763233.0</v>
      </c>
      <c r="F14" s="211">
        <v>1.0</v>
      </c>
      <c r="G14" s="195">
        <f>F14*CONSOLIDADO!$G$34</f>
        <v>15</v>
      </c>
      <c r="H14" s="191"/>
      <c r="I14" s="293">
        <f t="shared" ref="I14:I18" si="1">F14*E14</f>
        <v>763233</v>
      </c>
      <c r="J14" s="238" t="s">
        <v>224</v>
      </c>
      <c r="K14" s="15"/>
      <c r="L14" s="240" t="s">
        <v>184</v>
      </c>
      <c r="M14" s="15"/>
      <c r="N14" s="238" t="s">
        <v>207</v>
      </c>
      <c r="O14" s="15"/>
      <c r="P14" s="240" t="s">
        <v>184</v>
      </c>
      <c r="Q14" s="15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225</v>
      </c>
      <c r="C15" s="191" t="s">
        <v>226</v>
      </c>
      <c r="D15" s="209" t="s">
        <v>23</v>
      </c>
      <c r="E15" s="210">
        <v>10393.0</v>
      </c>
      <c r="F15" s="211">
        <v>0.4055848548279275</v>
      </c>
      <c r="G15" s="195">
        <f>F15*CONSOLIDADO!$G$34</f>
        <v>6.083772822</v>
      </c>
      <c r="H15" s="191"/>
      <c r="I15" s="293">
        <f t="shared" si="1"/>
        <v>4215.243396</v>
      </c>
      <c r="J15" s="294" t="s">
        <v>227</v>
      </c>
      <c r="K15" s="15"/>
      <c r="L15" s="249">
        <v>764900.0</v>
      </c>
      <c r="M15" s="248"/>
      <c r="N15" s="294" t="s">
        <v>128</v>
      </c>
      <c r="O15" s="15"/>
      <c r="P15" s="249">
        <v>17990.0</v>
      </c>
      <c r="Q15" s="248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228</v>
      </c>
      <c r="C16" s="191" t="s">
        <v>229</v>
      </c>
      <c r="D16" s="209" t="s">
        <v>66</v>
      </c>
      <c r="E16" s="210">
        <v>33495.0</v>
      </c>
      <c r="F16" s="211">
        <v>2.0</v>
      </c>
      <c r="G16" s="195">
        <f>F16*CONSOLIDADO!$G$34</f>
        <v>30</v>
      </c>
      <c r="H16" s="191"/>
      <c r="I16" s="293">
        <f t="shared" si="1"/>
        <v>66990</v>
      </c>
      <c r="J16" s="294" t="s">
        <v>123</v>
      </c>
      <c r="K16" s="15"/>
      <c r="L16" s="249">
        <v>601900.0</v>
      </c>
      <c r="M16" s="248"/>
      <c r="N16" s="294" t="s">
        <v>123</v>
      </c>
      <c r="O16" s="15"/>
      <c r="P16" s="249">
        <v>18900.0</v>
      </c>
      <c r="Q16" s="248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 t="s">
        <v>134</v>
      </c>
      <c r="B17" s="191"/>
      <c r="C17" s="191" t="s">
        <v>207</v>
      </c>
      <c r="D17" s="209" t="s">
        <v>85</v>
      </c>
      <c r="E17" s="210">
        <v>18900.0</v>
      </c>
      <c r="F17" s="211">
        <v>0.09968553459119543</v>
      </c>
      <c r="G17" s="195">
        <f>F17*CONSOLIDADO!$G$34</f>
        <v>1.495283019</v>
      </c>
      <c r="H17" s="191"/>
      <c r="I17" s="293">
        <f t="shared" si="1"/>
        <v>1884.056604</v>
      </c>
      <c r="J17" s="294" t="s">
        <v>230</v>
      </c>
      <c r="K17" s="15"/>
      <c r="L17" s="249">
        <v>922900.0</v>
      </c>
      <c r="M17" s="248"/>
      <c r="N17" s="294" t="s">
        <v>212</v>
      </c>
      <c r="O17" s="15"/>
      <c r="P17" s="249">
        <v>25862.0</v>
      </c>
      <c r="Q17" s="248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 t="s">
        <v>76</v>
      </c>
      <c r="B18" s="191" t="s">
        <v>210</v>
      </c>
      <c r="C18" s="191" t="s">
        <v>211</v>
      </c>
      <c r="D18" s="209" t="s">
        <v>151</v>
      </c>
      <c r="E18" s="210">
        <v>21607.0</v>
      </c>
      <c r="F18" s="211">
        <v>0.1</v>
      </c>
      <c r="G18" s="195">
        <f>F18*CONSOLIDADO!$G$34</f>
        <v>1.5</v>
      </c>
      <c r="H18" s="191"/>
      <c r="I18" s="293">
        <f t="shared" si="1"/>
        <v>2160.7</v>
      </c>
      <c r="J18" s="295"/>
      <c r="K18" s="171"/>
      <c r="L18" s="249">
        <f>SUM(L15:L17)</f>
        <v>2289700</v>
      </c>
      <c r="M18" s="249">
        <f>L18/3</f>
        <v>763233.3333</v>
      </c>
      <c r="N18" s="312"/>
      <c r="P18" s="249">
        <f>SUM(P15:P17)</f>
        <v>62752</v>
      </c>
      <c r="Q18" s="249">
        <f>P18/3</f>
        <v>20917.33333</v>
      </c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99"/>
      <c r="C19" s="199"/>
      <c r="D19" s="199"/>
      <c r="E19" s="205"/>
      <c r="F19" s="199"/>
      <c r="G19" s="201"/>
      <c r="H19" s="202" t="s">
        <v>73</v>
      </c>
      <c r="I19" s="296">
        <f>SUM(I14:I18)</f>
        <v>838483</v>
      </c>
      <c r="J19" s="254"/>
      <c r="K19" s="171"/>
      <c r="L19" s="171"/>
      <c r="M19" s="248"/>
      <c r="N19" s="254"/>
      <c r="O19" s="171"/>
      <c r="P19" s="171"/>
      <c r="Q19" s="248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4" t="s">
        <v>86</v>
      </c>
      <c r="C20" s="204" t="s">
        <v>87</v>
      </c>
      <c r="D20" s="199"/>
      <c r="E20" s="205"/>
      <c r="F20" s="199"/>
      <c r="G20" s="201"/>
      <c r="H20" s="199"/>
      <c r="I20" s="266"/>
      <c r="J20" s="295"/>
      <c r="K20" s="171"/>
      <c r="L20" s="171"/>
      <c r="M20" s="248"/>
      <c r="N20" s="295"/>
      <c r="O20" s="171"/>
      <c r="P20" s="171"/>
      <c r="Q20" s="248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88" t="s">
        <v>64</v>
      </c>
      <c r="C21" s="188" t="s">
        <v>65</v>
      </c>
      <c r="D21" s="188" t="s">
        <v>66</v>
      </c>
      <c r="E21" s="189" t="s">
        <v>67</v>
      </c>
      <c r="F21" s="188" t="s">
        <v>68</v>
      </c>
      <c r="G21" s="208"/>
      <c r="H21" s="188" t="s">
        <v>69</v>
      </c>
      <c r="I21" s="292" t="s">
        <v>70</v>
      </c>
      <c r="J21" s="295"/>
      <c r="K21" s="171"/>
      <c r="L21" s="171"/>
      <c r="M21" s="248"/>
      <c r="N21" s="295"/>
      <c r="O21" s="171"/>
      <c r="P21" s="171"/>
      <c r="Q21" s="248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9"/>
      <c r="C22" s="191"/>
      <c r="D22" s="193"/>
      <c r="E22" s="210"/>
      <c r="F22" s="211"/>
      <c r="G22" s="195">
        <f>F22*CONSOLIDADO!$G$34</f>
        <v>0</v>
      </c>
      <c r="H22" s="214"/>
      <c r="I22" s="297">
        <v>0.0</v>
      </c>
      <c r="J22" s="295"/>
      <c r="K22" s="171"/>
      <c r="L22" s="171"/>
      <c r="M22" s="248"/>
      <c r="N22" s="295"/>
      <c r="O22" s="171"/>
      <c r="P22" s="171"/>
      <c r="Q22" s="248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2"/>
      <c r="C23" s="192"/>
      <c r="D23" s="192"/>
      <c r="E23" s="215"/>
      <c r="F23" s="192"/>
      <c r="G23" s="195">
        <f>F23*CONSOLIDADO!$G$34</f>
        <v>0</v>
      </c>
      <c r="H23" s="192"/>
      <c r="I23" s="297">
        <v>0.0</v>
      </c>
      <c r="J23" s="295"/>
      <c r="K23" s="171"/>
      <c r="L23" s="171"/>
      <c r="M23" s="248"/>
      <c r="N23" s="295"/>
      <c r="O23" s="171"/>
      <c r="P23" s="171"/>
      <c r="Q23" s="248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99"/>
      <c r="C24" s="199"/>
      <c r="D24" s="199"/>
      <c r="E24" s="205"/>
      <c r="F24" s="199"/>
      <c r="G24" s="201"/>
      <c r="H24" s="202" t="s">
        <v>73</v>
      </c>
      <c r="I24" s="296">
        <f>SUM(I22)</f>
        <v>0</v>
      </c>
      <c r="J24" s="254"/>
      <c r="K24" s="171"/>
      <c r="L24" s="171"/>
      <c r="M24" s="248"/>
      <c r="N24" s="254"/>
      <c r="O24" s="171"/>
      <c r="P24" s="171"/>
      <c r="Q24" s="248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204" t="s">
        <v>88</v>
      </c>
      <c r="C25" s="204" t="s">
        <v>89</v>
      </c>
      <c r="D25" s="199"/>
      <c r="E25" s="205"/>
      <c r="F25" s="199"/>
      <c r="G25" s="201"/>
      <c r="H25" s="199"/>
      <c r="I25" s="266"/>
      <c r="J25" s="295"/>
      <c r="K25" s="171"/>
      <c r="L25" s="171"/>
      <c r="M25" s="248"/>
      <c r="N25" s="295"/>
      <c r="O25" s="171"/>
      <c r="P25" s="171"/>
      <c r="Q25" s="248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88" t="s">
        <v>64</v>
      </c>
      <c r="C26" s="188" t="s">
        <v>65</v>
      </c>
      <c r="D26" s="188" t="s">
        <v>66</v>
      </c>
      <c r="E26" s="189" t="s">
        <v>90</v>
      </c>
      <c r="F26" s="188" t="s">
        <v>68</v>
      </c>
      <c r="G26" s="208"/>
      <c r="H26" s="188" t="s">
        <v>91</v>
      </c>
      <c r="I26" s="292" t="s">
        <v>70</v>
      </c>
      <c r="J26" s="295"/>
      <c r="K26" s="216"/>
      <c r="L26" s="216"/>
      <c r="M26" s="308"/>
      <c r="N26" s="295"/>
      <c r="O26" s="216"/>
      <c r="P26" s="216"/>
      <c r="Q26" s="308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 t="s">
        <v>76</v>
      </c>
      <c r="B27" s="209" t="s">
        <v>92</v>
      </c>
      <c r="C27" s="192" t="s">
        <v>93</v>
      </c>
      <c r="D27" s="193" t="s">
        <v>94</v>
      </c>
      <c r="E27" s="217">
        <v>194000.0</v>
      </c>
      <c r="F27" s="211">
        <v>1.0</v>
      </c>
      <c r="G27" s="195">
        <f>H27*CONSOLIDADO!$G$34</f>
        <v>7.5</v>
      </c>
      <c r="H27" s="211">
        <v>0.5</v>
      </c>
      <c r="I27" s="297">
        <f>ROUND(F27*E27*H27,0)</f>
        <v>97000</v>
      </c>
      <c r="J27" s="295"/>
      <c r="K27" s="171"/>
      <c r="L27" s="171"/>
      <c r="M27" s="272"/>
      <c r="N27" s="295"/>
      <c r="O27" s="171"/>
      <c r="P27" s="171"/>
      <c r="Q27" s="272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2"/>
      <c r="C28" s="192"/>
      <c r="D28" s="192"/>
      <c r="E28" s="215"/>
      <c r="F28" s="192"/>
      <c r="G28" s="195"/>
      <c r="H28" s="192"/>
      <c r="I28" s="302">
        <v>0.0</v>
      </c>
      <c r="J28" s="295"/>
      <c r="K28" s="171"/>
      <c r="L28" s="171"/>
      <c r="M28" s="248"/>
      <c r="N28" s="295"/>
      <c r="O28" s="171"/>
      <c r="P28" s="171"/>
      <c r="Q28" s="248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99"/>
      <c r="C29" s="219" t="s">
        <v>95</v>
      </c>
      <c r="D29" s="219">
        <v>1.0</v>
      </c>
      <c r="E29" s="205"/>
      <c r="F29" s="199"/>
      <c r="G29" s="199"/>
      <c r="H29" s="202" t="s">
        <v>73</v>
      </c>
      <c r="I29" s="296">
        <f>SUM(I27:I28)</f>
        <v>97000</v>
      </c>
      <c r="J29" s="254"/>
      <c r="K29" s="171"/>
      <c r="L29" s="171"/>
      <c r="M29" s="248"/>
      <c r="N29" s="256"/>
      <c r="O29" s="257"/>
      <c r="P29" s="257"/>
      <c r="Q29" s="258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80"/>
      <c r="C30" s="220"/>
      <c r="D30" s="220"/>
      <c r="E30" s="181"/>
      <c r="F30" s="180"/>
      <c r="G30" s="180"/>
      <c r="H30" s="221"/>
      <c r="I30" s="269"/>
      <c r="J30" s="256"/>
      <c r="K30" s="257"/>
      <c r="L30" s="257"/>
      <c r="M30" s="258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6.5" customHeight="1">
      <c r="A31" s="171"/>
      <c r="B31" s="180"/>
      <c r="C31" s="171"/>
      <c r="D31" s="171"/>
      <c r="E31" s="181"/>
      <c r="F31" s="223" t="s">
        <v>96</v>
      </c>
      <c r="G31" s="14"/>
      <c r="H31" s="15"/>
      <c r="I31" s="270">
        <f>I29+I24+I19+I11</f>
        <v>940333</v>
      </c>
      <c r="J31" s="207"/>
      <c r="K31" s="218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6"/>
      <c r="D32" s="227"/>
      <c r="E32" s="171"/>
      <c r="F32" s="227"/>
      <c r="G32" s="227"/>
      <c r="H32" s="226"/>
      <c r="I32" s="227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29" t="s">
        <v>97</v>
      </c>
      <c r="D33" s="230"/>
      <c r="E33" s="231"/>
      <c r="F33" s="231"/>
      <c r="G33" s="231"/>
      <c r="H33" s="231"/>
      <c r="I33" s="231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2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225"/>
      <c r="C35" s="233"/>
      <c r="D35" s="14"/>
      <c r="E35" s="14"/>
      <c r="F35" s="14"/>
      <c r="G35" s="14"/>
      <c r="H35" s="14"/>
      <c r="I35" s="15"/>
      <c r="J35" s="226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8">
    <mergeCell ref="B2:I2"/>
    <mergeCell ref="C4:F4"/>
    <mergeCell ref="C5:I5"/>
    <mergeCell ref="J14:K14"/>
    <mergeCell ref="L14:M14"/>
    <mergeCell ref="P14:Q14"/>
    <mergeCell ref="J15:K15"/>
    <mergeCell ref="F31:H31"/>
    <mergeCell ref="D33:I33"/>
    <mergeCell ref="C34:I34"/>
    <mergeCell ref="C35:I35"/>
    <mergeCell ref="N14:O14"/>
    <mergeCell ref="N15:O15"/>
    <mergeCell ref="J16:K16"/>
    <mergeCell ref="N16:O16"/>
    <mergeCell ref="J17:K17"/>
    <mergeCell ref="N17:O17"/>
    <mergeCell ref="N18:O18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6.29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0.25" customHeight="1">
      <c r="A4" s="171"/>
      <c r="B4" s="174" t="s">
        <v>59</v>
      </c>
      <c r="C4" s="313" t="s">
        <v>231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24.75" customHeight="1">
      <c r="A5" s="171"/>
      <c r="B5" s="179" t="s">
        <v>61</v>
      </c>
      <c r="C5" s="236" t="s">
        <v>232</v>
      </c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I26*5%</f>
        <v>679</v>
      </c>
      <c r="F9" s="192">
        <v>1.0</v>
      </c>
      <c r="G9" s="192">
        <f>F9*CONSOLIDADO!$G$35</f>
        <v>80</v>
      </c>
      <c r="H9" s="192"/>
      <c r="I9" s="263">
        <f>ROUND(F9*E9,0)</f>
        <v>679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2">
        <f>F10*CONSOLIDADO!$G$35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199"/>
      <c r="H11" s="202" t="s">
        <v>73</v>
      </c>
      <c r="I11" s="265">
        <f>SUM(I9:I10)</f>
        <v>679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199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18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228</v>
      </c>
      <c r="C14" s="191" t="s">
        <v>229</v>
      </c>
      <c r="D14" s="209" t="s">
        <v>66</v>
      </c>
      <c r="E14" s="210">
        <v>33495.0</v>
      </c>
      <c r="F14" s="211">
        <v>1.0</v>
      </c>
      <c r="G14" s="192">
        <f>F14*CONSOLIDADO!$G$35</f>
        <v>80</v>
      </c>
      <c r="H14" s="191"/>
      <c r="I14" s="210">
        <f t="shared" ref="I14:I15" si="1">F14*E14</f>
        <v>33495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210</v>
      </c>
      <c r="C15" s="191" t="s">
        <v>211</v>
      </c>
      <c r="D15" s="209" t="s">
        <v>151</v>
      </c>
      <c r="E15" s="210">
        <v>21607.0</v>
      </c>
      <c r="F15" s="211">
        <v>0.053038367195815735</v>
      </c>
      <c r="G15" s="192">
        <f>F15*CONSOLIDADO!$G$35</f>
        <v>4.243069376</v>
      </c>
      <c r="H15" s="191"/>
      <c r="I15" s="210">
        <f t="shared" si="1"/>
        <v>1146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9"/>
      <c r="C16" s="199"/>
      <c r="D16" s="199"/>
      <c r="E16" s="205"/>
      <c r="F16" s="199"/>
      <c r="G16" s="199"/>
      <c r="H16" s="202" t="s">
        <v>73</v>
      </c>
      <c r="I16" s="267">
        <f>SUM(I14:I15)</f>
        <v>34641</v>
      </c>
      <c r="J16" s="171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204" t="s">
        <v>86</v>
      </c>
      <c r="C17" s="204" t="s">
        <v>87</v>
      </c>
      <c r="D17" s="199"/>
      <c r="E17" s="205"/>
      <c r="F17" s="199"/>
      <c r="G17" s="199"/>
      <c r="H17" s="199"/>
      <c r="I17" s="266"/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88" t="s">
        <v>64</v>
      </c>
      <c r="C18" s="188" t="s">
        <v>65</v>
      </c>
      <c r="D18" s="188" t="s">
        <v>66</v>
      </c>
      <c r="E18" s="189" t="s">
        <v>67</v>
      </c>
      <c r="F18" s="188" t="s">
        <v>68</v>
      </c>
      <c r="G18" s="188"/>
      <c r="H18" s="188" t="s">
        <v>69</v>
      </c>
      <c r="I18" s="262" t="s">
        <v>70</v>
      </c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9"/>
      <c r="C19" s="191"/>
      <c r="D19" s="193"/>
      <c r="E19" s="210"/>
      <c r="F19" s="211"/>
      <c r="G19" s="192">
        <f>F19*CONSOLIDADO!$G$35</f>
        <v>0</v>
      </c>
      <c r="H19" s="214"/>
      <c r="I19" s="263">
        <v>0.0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2"/>
      <c r="C20" s="192"/>
      <c r="D20" s="192"/>
      <c r="E20" s="215"/>
      <c r="F20" s="192"/>
      <c r="G20" s="192">
        <f>F20*CONSOLIDADO!$G$35</f>
        <v>0</v>
      </c>
      <c r="H20" s="192"/>
      <c r="I20" s="263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9"/>
      <c r="C21" s="199"/>
      <c r="D21" s="199"/>
      <c r="E21" s="205"/>
      <c r="F21" s="199"/>
      <c r="G21" s="199"/>
      <c r="H21" s="202" t="s">
        <v>73</v>
      </c>
      <c r="I21" s="267">
        <f>SUM(I19)</f>
        <v>0</v>
      </c>
      <c r="J21" s="171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4" t="s">
        <v>88</v>
      </c>
      <c r="C22" s="204" t="s">
        <v>89</v>
      </c>
      <c r="D22" s="199"/>
      <c r="E22" s="205"/>
      <c r="F22" s="199"/>
      <c r="G22" s="199"/>
      <c r="H22" s="199"/>
      <c r="I22" s="266"/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88" t="s">
        <v>64</v>
      </c>
      <c r="C23" s="188" t="s">
        <v>65</v>
      </c>
      <c r="D23" s="188" t="s">
        <v>66</v>
      </c>
      <c r="E23" s="189" t="s">
        <v>90</v>
      </c>
      <c r="F23" s="188" t="s">
        <v>68</v>
      </c>
      <c r="G23" s="188"/>
      <c r="H23" s="188" t="s">
        <v>91</v>
      </c>
      <c r="I23" s="262" t="s">
        <v>70</v>
      </c>
      <c r="J23" s="207"/>
      <c r="K23" s="216"/>
      <c r="L23" s="216"/>
      <c r="M23" s="216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 t="s">
        <v>76</v>
      </c>
      <c r="B24" s="209" t="s">
        <v>92</v>
      </c>
      <c r="C24" s="192" t="s">
        <v>93</v>
      </c>
      <c r="D24" s="193" t="s">
        <v>94</v>
      </c>
      <c r="E24" s="217">
        <v>194000.0</v>
      </c>
      <c r="F24" s="211">
        <v>1.0</v>
      </c>
      <c r="G24" s="192">
        <f>H24*CONSOLIDADO!$G$35</f>
        <v>5.6</v>
      </c>
      <c r="H24" s="211">
        <v>0.07</v>
      </c>
      <c r="I24" s="263">
        <f>ROUND(F24*E24*H24,0)</f>
        <v>13580</v>
      </c>
      <c r="J24" s="207"/>
      <c r="K24" s="171"/>
      <c r="L24" s="171"/>
      <c r="M24" s="218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92"/>
      <c r="C25" s="192"/>
      <c r="D25" s="192"/>
      <c r="E25" s="215"/>
      <c r="F25" s="192"/>
      <c r="G25" s="192"/>
      <c r="H25" s="192"/>
      <c r="I25" s="268">
        <v>0.0</v>
      </c>
      <c r="J25" s="207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9"/>
      <c r="C26" s="219" t="s">
        <v>95</v>
      </c>
      <c r="D26" s="219">
        <v>1.0</v>
      </c>
      <c r="E26" s="205"/>
      <c r="F26" s="199"/>
      <c r="G26" s="199"/>
      <c r="H26" s="202" t="s">
        <v>73</v>
      </c>
      <c r="I26" s="267">
        <f>SUM(I24:I25)</f>
        <v>13580</v>
      </c>
      <c r="J26" s="171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0"/>
      <c r="C27" s="220"/>
      <c r="D27" s="220"/>
      <c r="E27" s="181"/>
      <c r="F27" s="180"/>
      <c r="G27" s="180"/>
      <c r="H27" s="221"/>
      <c r="I27" s="269"/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6.5" customHeight="1">
      <c r="A28" s="171"/>
      <c r="B28" s="180"/>
      <c r="C28" s="171"/>
      <c r="D28" s="171"/>
      <c r="E28" s="181"/>
      <c r="F28" s="223" t="s">
        <v>96</v>
      </c>
      <c r="G28" s="14"/>
      <c r="H28" s="15"/>
      <c r="I28" s="270">
        <f>I26+I21+I16+I11</f>
        <v>48900</v>
      </c>
      <c r="J28" s="207"/>
      <c r="K28" s="218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25"/>
      <c r="C29" s="226"/>
      <c r="D29" s="227"/>
      <c r="E29" s="171"/>
      <c r="F29" s="227"/>
      <c r="G29" s="227"/>
      <c r="H29" s="226"/>
      <c r="I29" s="227"/>
      <c r="J29" s="226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9" t="s">
        <v>97</v>
      </c>
      <c r="D30" s="230"/>
      <c r="E30" s="231"/>
      <c r="F30" s="231"/>
      <c r="G30" s="231"/>
      <c r="H30" s="231"/>
      <c r="I30" s="231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32"/>
      <c r="D31" s="14"/>
      <c r="E31" s="14"/>
      <c r="F31" s="14"/>
      <c r="G31" s="14"/>
      <c r="H31" s="14"/>
      <c r="I31" s="15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3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71"/>
      <c r="C33" s="171"/>
      <c r="D33" s="171"/>
      <c r="E33" s="171"/>
      <c r="F33" s="171"/>
      <c r="G33" s="171"/>
      <c r="H33" s="171"/>
      <c r="I33" s="171"/>
      <c r="J33" s="171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28:H28"/>
    <mergeCell ref="D30:I30"/>
    <mergeCell ref="C31:I31"/>
    <mergeCell ref="C32:I32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58.5" customHeight="1">
      <c r="A4" s="171"/>
      <c r="B4" s="174" t="s">
        <v>59</v>
      </c>
      <c r="C4" s="234" t="s">
        <v>233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24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970</v>
      </c>
      <c r="F9" s="192">
        <v>1.0</v>
      </c>
      <c r="G9" s="195">
        <f>F9*CONSOLIDADO!$G$39</f>
        <v>40</v>
      </c>
      <c r="H9" s="192"/>
      <c r="I9" s="263">
        <f>ROUND(F9*E9,0)</f>
        <v>970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F10*CONSOLIDADO!$G$39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970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>
      <c r="A14" s="171" t="s">
        <v>76</v>
      </c>
      <c r="B14" s="191" t="s">
        <v>234</v>
      </c>
      <c r="C14" s="191" t="s">
        <v>235</v>
      </c>
      <c r="D14" s="209" t="s">
        <v>66</v>
      </c>
      <c r="E14" s="210">
        <v>5958.0</v>
      </c>
      <c r="F14" s="211">
        <v>1.0</v>
      </c>
      <c r="G14" s="195">
        <f>F14*CONSOLIDADO!$G$39</f>
        <v>40</v>
      </c>
      <c r="H14" s="191"/>
      <c r="I14" s="210">
        <f t="shared" ref="I14:I16" si="1">F14*E14</f>
        <v>5958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236</v>
      </c>
      <c r="C15" s="191" t="s">
        <v>237</v>
      </c>
      <c r="D15" s="209" t="s">
        <v>23</v>
      </c>
      <c r="E15" s="210">
        <v>1569.0</v>
      </c>
      <c r="F15" s="211">
        <v>0.6</v>
      </c>
      <c r="G15" s="195">
        <f>F15*CONSOLIDADO!$G$39</f>
        <v>24</v>
      </c>
      <c r="H15" s="191"/>
      <c r="I15" s="210">
        <f t="shared" si="1"/>
        <v>941.4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238</v>
      </c>
      <c r="C16" s="191" t="s">
        <v>239</v>
      </c>
      <c r="D16" s="209" t="s">
        <v>85</v>
      </c>
      <c r="E16" s="210">
        <v>5688.0</v>
      </c>
      <c r="F16" s="211">
        <v>0.19876933895921242</v>
      </c>
      <c r="G16" s="195">
        <f>F16*CONSOLIDADO!$G$39</f>
        <v>7.950773558</v>
      </c>
      <c r="H16" s="191"/>
      <c r="I16" s="210">
        <f t="shared" si="1"/>
        <v>1130.6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67">
        <f>SUM(I14:I16)</f>
        <v>8030</v>
      </c>
      <c r="J17" s="171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66"/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262" t="s">
        <v>70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F20*CONSOLIDADO!$G$39</f>
        <v>0</v>
      </c>
      <c r="H20" s="214"/>
      <c r="I20" s="263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F21*CONSOLIDADO!$G$39</f>
        <v>0</v>
      </c>
      <c r="H21" s="192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67">
        <f>SUM(I20)</f>
        <v>0</v>
      </c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66"/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262" t="s">
        <v>70</v>
      </c>
      <c r="J24" s="207"/>
      <c r="K24" s="216"/>
      <c r="L24" s="216"/>
      <c r="M24" s="216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H25*CONSOLIDADO!$G$39</f>
        <v>4</v>
      </c>
      <c r="H25" s="211">
        <v>0.1</v>
      </c>
      <c r="I25" s="263">
        <f>ROUND(F25*E25*H25,0)</f>
        <v>19400</v>
      </c>
      <c r="J25" s="207"/>
      <c r="K25" s="171"/>
      <c r="L25" s="171"/>
      <c r="M25" s="21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2"/>
      <c r="C26" s="192"/>
      <c r="D26" s="192"/>
      <c r="E26" s="215"/>
      <c r="F26" s="192"/>
      <c r="G26" s="195"/>
      <c r="H26" s="192"/>
      <c r="I26" s="268">
        <v>0.0</v>
      </c>
      <c r="J26" s="207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 t="s">
        <v>73</v>
      </c>
      <c r="I27" s="267">
        <f>SUM(I25:I26)</f>
        <v>19400</v>
      </c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69"/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70">
        <f>I27+I22+I17+I11</f>
        <v>28400</v>
      </c>
      <c r="J29" s="207"/>
      <c r="K29" s="218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7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29:H29"/>
    <mergeCell ref="D31:I31"/>
    <mergeCell ref="C32:I32"/>
    <mergeCell ref="C33:I33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6" width="6.71"/>
    <col customWidth="1" min="7" max="7" width="13.29"/>
    <col customWidth="1" min="8" max="8" width="12.29"/>
    <col customWidth="1" min="9" max="9" width="14.29"/>
    <col customWidth="1" min="10" max="10" width="13.71"/>
    <col customWidth="1" min="11" max="25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</row>
    <row r="2" ht="20.25" customHeight="1">
      <c r="A2" s="171"/>
      <c r="B2" s="173" t="s">
        <v>58</v>
      </c>
      <c r="I2" s="171"/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</row>
    <row r="4" ht="42.75" customHeight="1">
      <c r="A4" s="171"/>
      <c r="B4" s="174" t="s">
        <v>59</v>
      </c>
      <c r="C4" s="234" t="s">
        <v>240</v>
      </c>
      <c r="D4" s="14"/>
      <c r="E4" s="14"/>
      <c r="F4" s="15"/>
      <c r="G4" s="174" t="s">
        <v>7</v>
      </c>
      <c r="H4" s="259" t="s">
        <v>21</v>
      </c>
      <c r="I4" s="178"/>
      <c r="J4" s="171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</row>
    <row r="5" ht="24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178"/>
      <c r="J5" s="171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</row>
    <row r="6" ht="15.75" customHeight="1">
      <c r="A6" s="171"/>
      <c r="B6" s="180"/>
      <c r="C6" s="180"/>
      <c r="D6" s="180"/>
      <c r="E6" s="181"/>
      <c r="F6" s="180"/>
      <c r="G6" s="180"/>
      <c r="H6" s="260"/>
      <c r="I6" s="183"/>
      <c r="J6" s="171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261"/>
      <c r="I7" s="183"/>
      <c r="J7" s="171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 t="s">
        <v>69</v>
      </c>
      <c r="H8" s="262" t="s">
        <v>70</v>
      </c>
      <c r="I8" s="183"/>
      <c r="J8" s="171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</row>
    <row r="9" ht="15.75" customHeight="1">
      <c r="A9" s="171"/>
      <c r="B9" s="191"/>
      <c r="C9" s="192" t="s">
        <v>71</v>
      </c>
      <c r="D9" s="193" t="s">
        <v>72</v>
      </c>
      <c r="E9" s="194">
        <f>H26*5.13%</f>
        <v>895.698</v>
      </c>
      <c r="F9" s="192">
        <v>1.0</v>
      </c>
      <c r="G9" s="192"/>
      <c r="H9" s="263">
        <f>ROUND(F9*E9,0)</f>
        <v>896</v>
      </c>
      <c r="I9" s="183"/>
      <c r="J9" s="171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</row>
    <row r="10" ht="15.75" customHeight="1">
      <c r="A10" s="171"/>
      <c r="B10" s="192"/>
      <c r="C10" s="197"/>
      <c r="D10" s="197"/>
      <c r="E10" s="197"/>
      <c r="F10" s="197"/>
      <c r="G10" s="197"/>
      <c r="H10" s="264">
        <v>0.0</v>
      </c>
      <c r="I10" s="183"/>
      <c r="J10" s="171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</row>
    <row r="11" ht="15.75" customHeight="1">
      <c r="A11" s="171"/>
      <c r="B11" s="199"/>
      <c r="C11" s="199"/>
      <c r="D11" s="199"/>
      <c r="E11" s="200"/>
      <c r="F11" s="199"/>
      <c r="G11" s="202" t="s">
        <v>73</v>
      </c>
      <c r="H11" s="265">
        <f>SUM(H9:H10)</f>
        <v>896</v>
      </c>
      <c r="I11" s="171"/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199"/>
      <c r="H12" s="266"/>
      <c r="I12" s="207"/>
      <c r="J12" s="171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188" t="s">
        <v>69</v>
      </c>
      <c r="H13" s="262" t="s">
        <v>70</v>
      </c>
      <c r="I13" s="207"/>
      <c r="J13" s="171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</row>
    <row r="14" ht="15.75" customHeight="1">
      <c r="A14" s="171" t="s">
        <v>76</v>
      </c>
      <c r="B14" s="191" t="s">
        <v>241</v>
      </c>
      <c r="C14" s="191" t="s">
        <v>242</v>
      </c>
      <c r="D14" s="209" t="s">
        <v>66</v>
      </c>
      <c r="E14" s="210">
        <v>17303.0</v>
      </c>
      <c r="F14" s="211">
        <v>1.0</v>
      </c>
      <c r="G14" s="191"/>
      <c r="H14" s="210">
        <f t="shared" ref="H14:H15" si="1">F14*E14</f>
        <v>17303</v>
      </c>
      <c r="I14" s="207"/>
      <c r="J14" s="171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</row>
    <row r="15" ht="15.75" customHeight="1">
      <c r="A15" s="171" t="s">
        <v>76</v>
      </c>
      <c r="B15" s="191" t="s">
        <v>238</v>
      </c>
      <c r="C15" s="191" t="s">
        <v>239</v>
      </c>
      <c r="D15" s="209" t="s">
        <v>85</v>
      </c>
      <c r="E15" s="210">
        <v>5688.0</v>
      </c>
      <c r="F15" s="211">
        <v>0.19876933895921242</v>
      </c>
      <c r="G15" s="191"/>
      <c r="H15" s="210">
        <f t="shared" si="1"/>
        <v>1130.6</v>
      </c>
      <c r="I15" s="207"/>
      <c r="J15" s="171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</row>
    <row r="16" ht="15.75" customHeight="1">
      <c r="A16" s="171"/>
      <c r="B16" s="199"/>
      <c r="C16" s="199"/>
      <c r="D16" s="199"/>
      <c r="E16" s="205"/>
      <c r="F16" s="199"/>
      <c r="G16" s="202" t="s">
        <v>73</v>
      </c>
      <c r="H16" s="267">
        <f>SUM(H14:H15)</f>
        <v>18433.6</v>
      </c>
      <c r="I16" s="171"/>
      <c r="J16" s="171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</row>
    <row r="17" ht="15.75" customHeight="1">
      <c r="A17" s="171"/>
      <c r="B17" s="204" t="s">
        <v>86</v>
      </c>
      <c r="C17" s="204" t="s">
        <v>87</v>
      </c>
      <c r="D17" s="199"/>
      <c r="E17" s="205"/>
      <c r="F17" s="199"/>
      <c r="G17" s="199"/>
      <c r="H17" s="266"/>
      <c r="I17" s="207"/>
      <c r="J17" s="171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</row>
    <row r="18" ht="15.75" customHeight="1">
      <c r="A18" s="171"/>
      <c r="B18" s="188" t="s">
        <v>64</v>
      </c>
      <c r="C18" s="188" t="s">
        <v>65</v>
      </c>
      <c r="D18" s="188" t="s">
        <v>66</v>
      </c>
      <c r="E18" s="189" t="s">
        <v>67</v>
      </c>
      <c r="F18" s="188" t="s">
        <v>68</v>
      </c>
      <c r="G18" s="188" t="s">
        <v>69</v>
      </c>
      <c r="H18" s="262" t="s">
        <v>70</v>
      </c>
      <c r="I18" s="207"/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</row>
    <row r="19" ht="15.75" customHeight="1">
      <c r="A19" s="171"/>
      <c r="B19" s="209"/>
      <c r="C19" s="191"/>
      <c r="D19" s="193"/>
      <c r="E19" s="210"/>
      <c r="F19" s="211"/>
      <c r="G19" s="214"/>
      <c r="H19" s="263">
        <v>0.0</v>
      </c>
      <c r="I19" s="207"/>
      <c r="J19" s="171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</row>
    <row r="20" ht="15.75" customHeight="1">
      <c r="A20" s="171"/>
      <c r="B20" s="192"/>
      <c r="C20" s="192"/>
      <c r="D20" s="192"/>
      <c r="E20" s="215"/>
      <c r="F20" s="192"/>
      <c r="G20" s="192"/>
      <c r="H20" s="263">
        <v>0.0</v>
      </c>
      <c r="I20" s="207"/>
      <c r="J20" s="171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</row>
    <row r="21" ht="15.75" customHeight="1">
      <c r="A21" s="171"/>
      <c r="B21" s="199"/>
      <c r="C21" s="199"/>
      <c r="D21" s="199"/>
      <c r="E21" s="205"/>
      <c r="F21" s="199"/>
      <c r="G21" s="202" t="s">
        <v>73</v>
      </c>
      <c r="H21" s="267">
        <f>SUM(H19)</f>
        <v>0</v>
      </c>
      <c r="I21" s="171"/>
      <c r="J21" s="171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</row>
    <row r="22" ht="15.75" customHeight="1">
      <c r="A22" s="171"/>
      <c r="B22" s="204" t="s">
        <v>88</v>
      </c>
      <c r="C22" s="204" t="s">
        <v>89</v>
      </c>
      <c r="D22" s="199"/>
      <c r="E22" s="205"/>
      <c r="F22" s="199"/>
      <c r="G22" s="199"/>
      <c r="H22" s="266"/>
      <c r="I22" s="207"/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</row>
    <row r="23" ht="15.75" customHeight="1">
      <c r="A23" s="171"/>
      <c r="B23" s="188" t="s">
        <v>64</v>
      </c>
      <c r="C23" s="188" t="s">
        <v>65</v>
      </c>
      <c r="D23" s="188" t="s">
        <v>66</v>
      </c>
      <c r="E23" s="189" t="s">
        <v>90</v>
      </c>
      <c r="F23" s="188" t="s">
        <v>68</v>
      </c>
      <c r="G23" s="188" t="s">
        <v>91</v>
      </c>
      <c r="H23" s="262" t="s">
        <v>70</v>
      </c>
      <c r="I23" s="207"/>
      <c r="J23" s="216"/>
      <c r="K23" s="216"/>
      <c r="L23" s="216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</row>
    <row r="24" ht="15.75" customHeight="1">
      <c r="A24" s="171" t="s">
        <v>76</v>
      </c>
      <c r="B24" s="209" t="s">
        <v>92</v>
      </c>
      <c r="C24" s="192" t="s">
        <v>93</v>
      </c>
      <c r="D24" s="193" t="s">
        <v>94</v>
      </c>
      <c r="E24" s="217">
        <v>194000.0</v>
      </c>
      <c r="F24" s="211">
        <v>1.0</v>
      </c>
      <c r="G24" s="211">
        <v>0.09</v>
      </c>
      <c r="H24" s="263">
        <f>ROUND(F24*E24*G24,0)</f>
        <v>17460</v>
      </c>
      <c r="I24" s="207"/>
      <c r="J24" s="171"/>
      <c r="K24" s="171"/>
      <c r="L24" s="218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</row>
    <row r="25" ht="15.75" customHeight="1">
      <c r="A25" s="171"/>
      <c r="B25" s="192"/>
      <c r="C25" s="192"/>
      <c r="D25" s="192"/>
      <c r="E25" s="215"/>
      <c r="F25" s="192"/>
      <c r="G25" s="192"/>
      <c r="H25" s="268">
        <v>0.0</v>
      </c>
      <c r="I25" s="207"/>
      <c r="J25" s="171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</row>
    <row r="26" ht="15.75" customHeight="1">
      <c r="A26" s="171"/>
      <c r="B26" s="199"/>
      <c r="C26" s="219" t="s">
        <v>95</v>
      </c>
      <c r="D26" s="219">
        <v>1.0</v>
      </c>
      <c r="E26" s="205"/>
      <c r="F26" s="199"/>
      <c r="G26" s="202" t="s">
        <v>73</v>
      </c>
      <c r="H26" s="267">
        <f>SUM(H24:H25)</f>
        <v>17460</v>
      </c>
      <c r="I26" s="171"/>
      <c r="J26" s="171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</row>
    <row r="27" ht="15.75" customHeight="1">
      <c r="A27" s="171"/>
      <c r="B27" s="180"/>
      <c r="C27" s="220"/>
      <c r="D27" s="220"/>
      <c r="E27" s="181"/>
      <c r="F27" s="180"/>
      <c r="G27" s="221"/>
      <c r="H27" s="269"/>
      <c r="I27" s="171"/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</row>
    <row r="28" ht="16.5" customHeight="1">
      <c r="A28" s="171"/>
      <c r="B28" s="180"/>
      <c r="C28" s="171"/>
      <c r="D28" s="171"/>
      <c r="E28" s="181"/>
      <c r="F28" s="223" t="s">
        <v>96</v>
      </c>
      <c r="G28" s="15"/>
      <c r="H28" s="270">
        <f>H26+H21+H16+H11</f>
        <v>36789.6</v>
      </c>
      <c r="I28" s="207"/>
      <c r="J28" s="218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</row>
    <row r="29" ht="15.75" customHeight="1">
      <c r="A29" s="171"/>
      <c r="B29" s="225"/>
      <c r="C29" s="226"/>
      <c r="D29" s="227"/>
      <c r="E29" s="171"/>
      <c r="F29" s="227"/>
      <c r="G29" s="226"/>
      <c r="H29" s="227"/>
      <c r="I29" s="226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</row>
    <row r="30" ht="15.75" customHeight="1">
      <c r="A30" s="171"/>
      <c r="B30" s="225"/>
      <c r="C30" s="229" t="s">
        <v>97</v>
      </c>
      <c r="D30" s="230"/>
      <c r="E30" s="231"/>
      <c r="F30" s="231"/>
      <c r="G30" s="231"/>
      <c r="H30" s="231"/>
      <c r="I30" s="226"/>
      <c r="J30" s="171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</row>
    <row r="31" ht="15.75" customHeight="1">
      <c r="A31" s="171"/>
      <c r="B31" s="225"/>
      <c r="C31" s="232"/>
      <c r="D31" s="14"/>
      <c r="E31" s="14"/>
      <c r="F31" s="14"/>
      <c r="G31" s="14"/>
      <c r="H31" s="15"/>
      <c r="I31" s="226"/>
      <c r="J31" s="171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</row>
    <row r="32" ht="15.75" customHeight="1">
      <c r="A32" s="171"/>
      <c r="B32" s="225"/>
      <c r="C32" s="233"/>
      <c r="D32" s="14"/>
      <c r="E32" s="14"/>
      <c r="F32" s="14"/>
      <c r="G32" s="14"/>
      <c r="H32" s="15"/>
      <c r="I32" s="226"/>
      <c r="J32" s="171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</row>
    <row r="33" ht="15.75" customHeight="1">
      <c r="A33" s="171"/>
      <c r="B33" s="171"/>
      <c r="C33" s="171"/>
      <c r="D33" s="171"/>
      <c r="E33" s="171"/>
      <c r="F33" s="171"/>
      <c r="G33" s="171"/>
      <c r="H33" s="171"/>
      <c r="I33" s="171"/>
      <c r="J33" s="171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</row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H2"/>
    <mergeCell ref="C4:F4"/>
    <mergeCell ref="C5:H5"/>
    <mergeCell ref="F28:G28"/>
    <mergeCell ref="D30:H30"/>
    <mergeCell ref="C31:H31"/>
    <mergeCell ref="C32:H32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50.71"/>
    <col customWidth="1" min="4" max="4" width="8.29"/>
    <col customWidth="1" min="5" max="5" width="12.86"/>
    <col customWidth="1" min="7" max="7" width="6.71"/>
    <col customWidth="1" min="8" max="8" width="13.29"/>
    <col customWidth="1" min="9" max="9" width="17.57"/>
    <col customWidth="1" min="10" max="10" width="14.29"/>
    <col customWidth="1" min="11" max="11" width="35.0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7.5" customHeight="1">
      <c r="A4" s="171"/>
      <c r="B4" s="174" t="s">
        <v>59</v>
      </c>
      <c r="C4" s="313" t="s">
        <v>243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I30*5%</f>
        <v>1358</v>
      </c>
      <c r="F9" s="314">
        <v>0.9866666666666667</v>
      </c>
      <c r="G9" s="192">
        <f>F9*CONSOLIDADO!$G$70</f>
        <v>14.8</v>
      </c>
      <c r="H9" s="192"/>
      <c r="I9" s="263">
        <f t="shared" ref="I9:I12" si="1">ROUND(F9*E9,0)</f>
        <v>1340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209"/>
      <c r="C10" s="192"/>
      <c r="D10" s="193"/>
      <c r="E10" s="194"/>
      <c r="F10" s="192"/>
      <c r="G10" s="192"/>
      <c r="H10" s="192"/>
      <c r="I10" s="263">
        <f t="shared" si="1"/>
        <v>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209"/>
      <c r="C11" s="192"/>
      <c r="D11" s="193"/>
      <c r="E11" s="194"/>
      <c r="F11" s="192"/>
      <c r="G11" s="192"/>
      <c r="H11" s="192"/>
      <c r="I11" s="263">
        <f t="shared" si="1"/>
        <v>0</v>
      </c>
      <c r="J11" s="183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192"/>
      <c r="C12" s="197"/>
      <c r="D12" s="197"/>
      <c r="E12" s="197"/>
      <c r="F12" s="197"/>
      <c r="G12" s="192">
        <f>F12*CONSOLIDADO!$G$70</f>
        <v>0</v>
      </c>
      <c r="H12" s="197"/>
      <c r="I12" s="263">
        <f t="shared" si="1"/>
        <v>0</v>
      </c>
      <c r="J12" s="183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99"/>
      <c r="C13" s="199"/>
      <c r="D13" s="199"/>
      <c r="E13" s="200"/>
      <c r="F13" s="199"/>
      <c r="G13" s="199"/>
      <c r="H13" s="202" t="s">
        <v>73</v>
      </c>
      <c r="I13" s="265">
        <f>SUM(I9:I12)</f>
        <v>1340</v>
      </c>
      <c r="J13" s="171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204" t="s">
        <v>74</v>
      </c>
      <c r="C14" s="204" t="s">
        <v>75</v>
      </c>
      <c r="D14" s="199"/>
      <c r="E14" s="205"/>
      <c r="F14" s="199"/>
      <c r="G14" s="199"/>
      <c r="H14" s="199"/>
      <c r="I14" s="266"/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/>
      <c r="B15" s="188" t="s">
        <v>64</v>
      </c>
      <c r="C15" s="188" t="s">
        <v>65</v>
      </c>
      <c r="D15" s="188" t="s">
        <v>66</v>
      </c>
      <c r="E15" s="189" t="s">
        <v>67</v>
      </c>
      <c r="F15" s="188" t="s">
        <v>68</v>
      </c>
      <c r="G15" s="188"/>
      <c r="H15" s="188" t="s">
        <v>69</v>
      </c>
      <c r="I15" s="262" t="s">
        <v>70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51.0" customHeight="1">
      <c r="A16" s="171"/>
      <c r="B16" s="191"/>
      <c r="C16" s="191" t="s">
        <v>244</v>
      </c>
      <c r="D16" s="209" t="s">
        <v>66</v>
      </c>
      <c r="E16" s="210">
        <v>58296.7</v>
      </c>
      <c r="F16" s="211">
        <v>1.0</v>
      </c>
      <c r="G16" s="192">
        <f>F16*CONSOLIDADO!$G$70</f>
        <v>15</v>
      </c>
      <c r="H16" s="191"/>
      <c r="I16" s="210">
        <f t="shared" ref="I16:I19" si="2">F16*E16</f>
        <v>58296.7</v>
      </c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31.5" customHeight="1">
      <c r="A17" s="171"/>
      <c r="B17" s="191"/>
      <c r="C17" s="191"/>
      <c r="D17" s="209"/>
      <c r="E17" s="210"/>
      <c r="F17" s="211"/>
      <c r="G17" s="192"/>
      <c r="H17" s="191"/>
      <c r="I17" s="293">
        <f t="shared" si="2"/>
        <v>0</v>
      </c>
      <c r="J17" s="238" t="s">
        <v>244</v>
      </c>
      <c r="K17" s="15"/>
      <c r="L17" s="240" t="s">
        <v>184</v>
      </c>
      <c r="M17" s="15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>
      <c r="A18" s="171"/>
      <c r="B18" s="191"/>
      <c r="C18" s="191"/>
      <c r="D18" s="209"/>
      <c r="E18" s="210"/>
      <c r="F18" s="211"/>
      <c r="G18" s="192"/>
      <c r="H18" s="191"/>
      <c r="I18" s="293">
        <f t="shared" si="2"/>
        <v>0</v>
      </c>
      <c r="J18" s="294" t="s">
        <v>245</v>
      </c>
      <c r="K18" s="15"/>
      <c r="L18" s="299">
        <v>55000.0</v>
      </c>
      <c r="M18" s="248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91"/>
      <c r="C19" s="191"/>
      <c r="D19" s="209"/>
      <c r="E19" s="210"/>
      <c r="F19" s="211"/>
      <c r="G19" s="192">
        <f>F19*CONSOLIDADO!$G$70</f>
        <v>0</v>
      </c>
      <c r="H19" s="191"/>
      <c r="I19" s="293">
        <f t="shared" si="2"/>
        <v>0</v>
      </c>
      <c r="J19" s="294" t="s">
        <v>103</v>
      </c>
      <c r="K19" s="15"/>
      <c r="L19" s="299">
        <v>74900.0</v>
      </c>
      <c r="M19" s="248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9"/>
      <c r="C20" s="199"/>
      <c r="D20" s="199"/>
      <c r="E20" s="205"/>
      <c r="F20" s="199"/>
      <c r="G20" s="199"/>
      <c r="H20" s="202" t="s">
        <v>73</v>
      </c>
      <c r="I20" s="296">
        <f>SUM(I16:I19)</f>
        <v>58296.7</v>
      </c>
      <c r="J20" s="294" t="s">
        <v>246</v>
      </c>
      <c r="K20" s="15"/>
      <c r="L20" s="299">
        <v>44990.0</v>
      </c>
      <c r="M20" s="248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4" t="s">
        <v>86</v>
      </c>
      <c r="C21" s="204" t="s">
        <v>87</v>
      </c>
      <c r="D21" s="199"/>
      <c r="E21" s="205"/>
      <c r="F21" s="199"/>
      <c r="G21" s="199"/>
      <c r="H21" s="199"/>
      <c r="I21" s="266"/>
      <c r="J21" s="295"/>
      <c r="K21" s="171"/>
      <c r="L21" s="299">
        <f>SUM(L18:L20)</f>
        <v>174890</v>
      </c>
      <c r="M21" s="300">
        <f>L21/3</f>
        <v>58296.66667</v>
      </c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88" t="s">
        <v>64</v>
      </c>
      <c r="C22" s="188" t="s">
        <v>65</v>
      </c>
      <c r="D22" s="188" t="s">
        <v>66</v>
      </c>
      <c r="E22" s="189" t="s">
        <v>67</v>
      </c>
      <c r="F22" s="188" t="s">
        <v>68</v>
      </c>
      <c r="G22" s="188"/>
      <c r="H22" s="188" t="s">
        <v>69</v>
      </c>
      <c r="I22" s="292" t="s">
        <v>70</v>
      </c>
      <c r="J22" s="295"/>
      <c r="K22" s="171"/>
      <c r="L22" s="171"/>
      <c r="M22" s="248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9"/>
      <c r="C23" s="191"/>
      <c r="D23" s="193"/>
      <c r="E23" s="210"/>
      <c r="F23" s="211"/>
      <c r="G23" s="192"/>
      <c r="H23" s="214"/>
      <c r="I23" s="293">
        <f t="shared" ref="I23:I24" si="3">F23*E23</f>
        <v>0</v>
      </c>
      <c r="J23" s="295"/>
      <c r="K23" s="171"/>
      <c r="L23" s="171"/>
      <c r="M23" s="248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9"/>
      <c r="C24" s="192"/>
      <c r="D24" s="193"/>
      <c r="E24" s="210"/>
      <c r="F24" s="211"/>
      <c r="G24" s="192"/>
      <c r="H24" s="214"/>
      <c r="I24" s="293">
        <f t="shared" si="3"/>
        <v>0</v>
      </c>
      <c r="J24" s="295"/>
      <c r="K24" s="171"/>
      <c r="L24" s="171"/>
      <c r="M24" s="248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99"/>
      <c r="C25" s="199"/>
      <c r="D25" s="199"/>
      <c r="E25" s="205"/>
      <c r="F25" s="199"/>
      <c r="G25" s="199"/>
      <c r="H25" s="202" t="s">
        <v>73</v>
      </c>
      <c r="I25" s="296">
        <f>SUM(I23:I24)</f>
        <v>0</v>
      </c>
      <c r="J25" s="254"/>
      <c r="K25" s="171"/>
      <c r="L25" s="171"/>
      <c r="M25" s="24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204" t="s">
        <v>88</v>
      </c>
      <c r="C26" s="204" t="s">
        <v>89</v>
      </c>
      <c r="D26" s="199"/>
      <c r="E26" s="205"/>
      <c r="F26" s="199"/>
      <c r="G26" s="199"/>
      <c r="H26" s="199"/>
      <c r="I26" s="266"/>
      <c r="J26" s="295"/>
      <c r="K26" s="171"/>
      <c r="L26" s="171"/>
      <c r="M26" s="24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8" t="s">
        <v>64</v>
      </c>
      <c r="C27" s="188" t="s">
        <v>65</v>
      </c>
      <c r="D27" s="188" t="s">
        <v>66</v>
      </c>
      <c r="E27" s="189" t="s">
        <v>90</v>
      </c>
      <c r="F27" s="188" t="s">
        <v>68</v>
      </c>
      <c r="G27" s="188"/>
      <c r="H27" s="188" t="s">
        <v>91</v>
      </c>
      <c r="I27" s="292" t="s">
        <v>70</v>
      </c>
      <c r="J27" s="295"/>
      <c r="K27" s="216"/>
      <c r="L27" s="216"/>
      <c r="M27" s="308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 t="s">
        <v>76</v>
      </c>
      <c r="B28" s="209" t="s">
        <v>92</v>
      </c>
      <c r="C28" s="192" t="s">
        <v>93</v>
      </c>
      <c r="D28" s="193" t="s">
        <v>94</v>
      </c>
      <c r="E28" s="217">
        <v>194000.0</v>
      </c>
      <c r="F28" s="211">
        <v>1.0</v>
      </c>
      <c r="G28" s="195">
        <f>H28*CONSOLIDADO!$G$47</f>
        <v>1.4</v>
      </c>
      <c r="H28" s="211">
        <v>0.14</v>
      </c>
      <c r="I28" s="297">
        <f t="shared" ref="I28:I29" si="4">ROUND(F28*E28*H28,0)</f>
        <v>27160</v>
      </c>
      <c r="J28" s="295"/>
      <c r="K28" s="171"/>
      <c r="L28" s="171"/>
      <c r="M28" s="272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09"/>
      <c r="C29" s="192"/>
      <c r="D29" s="193"/>
      <c r="E29" s="217"/>
      <c r="F29" s="211"/>
      <c r="G29" s="192"/>
      <c r="H29" s="211"/>
      <c r="I29" s="297">
        <f t="shared" si="4"/>
        <v>0</v>
      </c>
      <c r="J29" s="295"/>
      <c r="K29" s="171"/>
      <c r="L29" s="171"/>
      <c r="M29" s="248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99"/>
      <c r="C30" s="219" t="s">
        <v>95</v>
      </c>
      <c r="D30" s="219">
        <v>1.0</v>
      </c>
      <c r="E30" s="205"/>
      <c r="F30" s="199"/>
      <c r="G30" s="199"/>
      <c r="H30" s="202" t="s">
        <v>73</v>
      </c>
      <c r="I30" s="296">
        <f>SUM(I28:I29)</f>
        <v>27160</v>
      </c>
      <c r="J30" s="254"/>
      <c r="K30" s="171"/>
      <c r="L30" s="171"/>
      <c r="M30" s="248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180"/>
      <c r="C31" s="220"/>
      <c r="D31" s="220"/>
      <c r="E31" s="181"/>
      <c r="F31" s="180"/>
      <c r="G31" s="180"/>
      <c r="H31" s="221"/>
      <c r="I31" s="269"/>
      <c r="J31" s="254"/>
      <c r="K31" s="171"/>
      <c r="L31" s="171"/>
      <c r="M31" s="248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6.5" customHeight="1">
      <c r="A32" s="171"/>
      <c r="B32" s="180"/>
      <c r="C32" s="171"/>
      <c r="D32" s="171"/>
      <c r="E32" s="181"/>
      <c r="F32" s="223" t="s">
        <v>96</v>
      </c>
      <c r="G32" s="14"/>
      <c r="H32" s="15"/>
      <c r="I32" s="303">
        <f>I30+I25+I20+I13</f>
        <v>86796.7</v>
      </c>
      <c r="J32" s="295"/>
      <c r="K32" s="218"/>
      <c r="L32" s="315"/>
      <c r="M32" s="248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26"/>
      <c r="D33" s="227"/>
      <c r="E33" s="171"/>
      <c r="F33" s="227"/>
      <c r="G33" s="227"/>
      <c r="H33" s="226"/>
      <c r="I33" s="227"/>
      <c r="J33" s="316"/>
      <c r="K33" s="171"/>
      <c r="L33" s="171"/>
      <c r="M33" s="248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29" t="s">
        <v>97</v>
      </c>
      <c r="D34" s="230"/>
      <c r="E34" s="231"/>
      <c r="F34" s="231"/>
      <c r="G34" s="231"/>
      <c r="H34" s="231"/>
      <c r="I34" s="231"/>
      <c r="J34" s="316"/>
      <c r="K34" s="171"/>
      <c r="L34" s="171"/>
      <c r="M34" s="248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225"/>
      <c r="C35" s="232"/>
      <c r="D35" s="14"/>
      <c r="E35" s="14"/>
      <c r="F35" s="14"/>
      <c r="G35" s="14"/>
      <c r="H35" s="14"/>
      <c r="I35" s="14"/>
      <c r="J35" s="316"/>
      <c r="K35" s="171"/>
      <c r="L35" s="171"/>
      <c r="M35" s="248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225"/>
      <c r="C36" s="233"/>
      <c r="D36" s="14"/>
      <c r="E36" s="14"/>
      <c r="F36" s="14"/>
      <c r="G36" s="14"/>
      <c r="H36" s="14"/>
      <c r="I36" s="14"/>
      <c r="J36" s="316"/>
      <c r="K36" s="171"/>
      <c r="L36" s="171"/>
      <c r="M36" s="248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256"/>
      <c r="K37" s="257"/>
      <c r="L37" s="257"/>
      <c r="M37" s="258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J20:K20"/>
    <mergeCell ref="F32:H32"/>
    <mergeCell ref="D34:I34"/>
    <mergeCell ref="C35:I35"/>
    <mergeCell ref="C36:I36"/>
    <mergeCell ref="B2:I2"/>
    <mergeCell ref="C4:F4"/>
    <mergeCell ref="C5:I5"/>
    <mergeCell ref="J17:K17"/>
    <mergeCell ref="L17:M17"/>
    <mergeCell ref="J18:K18"/>
    <mergeCell ref="J19:K19"/>
  </mergeCells>
  <conditionalFormatting sqref="C9:E9 E10:E11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50.71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2" width="28.14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0.25" customHeight="1">
      <c r="A4" s="171"/>
      <c r="B4" s="174" t="s">
        <v>59</v>
      </c>
      <c r="C4" s="313" t="s">
        <v>247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I30*5%</f>
        <v>1358</v>
      </c>
      <c r="F9" s="314">
        <v>0.9866666666666667</v>
      </c>
      <c r="G9" s="192">
        <f>F9*CONSOLIDADO!$G$70</f>
        <v>14.8</v>
      </c>
      <c r="H9" s="192"/>
      <c r="I9" s="263">
        <f t="shared" ref="I9:I12" si="1">ROUND(F9*E9,0)</f>
        <v>1340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209"/>
      <c r="C10" s="192"/>
      <c r="D10" s="193"/>
      <c r="E10" s="194"/>
      <c r="F10" s="192"/>
      <c r="G10" s="192"/>
      <c r="H10" s="192"/>
      <c r="I10" s="263">
        <f t="shared" si="1"/>
        <v>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209"/>
      <c r="C11" s="192"/>
      <c r="D11" s="193"/>
      <c r="E11" s="194"/>
      <c r="F11" s="192"/>
      <c r="G11" s="192"/>
      <c r="H11" s="192"/>
      <c r="I11" s="263">
        <f t="shared" si="1"/>
        <v>0</v>
      </c>
      <c r="J11" s="183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192"/>
      <c r="C12" s="197"/>
      <c r="D12" s="197"/>
      <c r="E12" s="197"/>
      <c r="F12" s="197"/>
      <c r="G12" s="192">
        <f>F12*CONSOLIDADO!$G$70</f>
        <v>0</v>
      </c>
      <c r="H12" s="197"/>
      <c r="I12" s="263">
        <f t="shared" si="1"/>
        <v>0</v>
      </c>
      <c r="J12" s="183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99"/>
      <c r="C13" s="199"/>
      <c r="D13" s="199"/>
      <c r="E13" s="200"/>
      <c r="F13" s="199"/>
      <c r="G13" s="199"/>
      <c r="H13" s="202" t="s">
        <v>73</v>
      </c>
      <c r="I13" s="265">
        <f>SUM(I9:I12)</f>
        <v>1340</v>
      </c>
      <c r="J13" s="171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204" t="s">
        <v>74</v>
      </c>
      <c r="C14" s="204" t="s">
        <v>75</v>
      </c>
      <c r="D14" s="199"/>
      <c r="E14" s="205"/>
      <c r="F14" s="199"/>
      <c r="G14" s="199"/>
      <c r="H14" s="199"/>
      <c r="I14" s="266"/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/>
      <c r="B15" s="188" t="s">
        <v>64</v>
      </c>
      <c r="C15" s="188" t="s">
        <v>65</v>
      </c>
      <c r="D15" s="188" t="s">
        <v>66</v>
      </c>
      <c r="E15" s="189" t="s">
        <v>67</v>
      </c>
      <c r="F15" s="188" t="s">
        <v>68</v>
      </c>
      <c r="G15" s="188"/>
      <c r="H15" s="188" t="s">
        <v>69</v>
      </c>
      <c r="I15" s="262" t="s">
        <v>70</v>
      </c>
      <c r="J15" s="207"/>
      <c r="K15" s="238" t="s">
        <v>248</v>
      </c>
      <c r="L15" s="15"/>
      <c r="M15" s="240" t="s">
        <v>184</v>
      </c>
      <c r="N15" s="15"/>
      <c r="O15" s="245"/>
      <c r="P15" s="246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>
      <c r="A16" s="171"/>
      <c r="B16" s="191"/>
      <c r="C16" s="191" t="s">
        <v>248</v>
      </c>
      <c r="D16" s="209" t="s">
        <v>66</v>
      </c>
      <c r="E16" s="210">
        <v>34801.3</v>
      </c>
      <c r="F16" s="211">
        <v>1.0</v>
      </c>
      <c r="G16" s="192">
        <f>F16*CONSOLIDADO!$G$70</f>
        <v>15</v>
      </c>
      <c r="H16" s="191"/>
      <c r="I16" s="210">
        <f t="shared" ref="I16:I19" si="2">F16*E16</f>
        <v>34801.3</v>
      </c>
      <c r="J16" s="207"/>
      <c r="K16" s="240" t="s">
        <v>103</v>
      </c>
      <c r="L16" s="15"/>
      <c r="M16" s="299">
        <v>34900.0</v>
      </c>
      <c r="N16" s="171"/>
      <c r="O16" s="171"/>
      <c r="P16" s="248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>
      <c r="A17" s="171"/>
      <c r="B17" s="191"/>
      <c r="C17" s="191"/>
      <c r="D17" s="209"/>
      <c r="E17" s="210"/>
      <c r="F17" s="211"/>
      <c r="G17" s="192"/>
      <c r="H17" s="191"/>
      <c r="I17" s="210">
        <f t="shared" si="2"/>
        <v>0</v>
      </c>
      <c r="J17" s="207"/>
      <c r="K17" s="240" t="s">
        <v>249</v>
      </c>
      <c r="L17" s="15"/>
      <c r="M17" s="299">
        <v>29604.0</v>
      </c>
      <c r="N17" s="171"/>
      <c r="O17" s="171"/>
      <c r="P17" s="248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>
      <c r="A18" s="171"/>
      <c r="B18" s="191"/>
      <c r="C18" s="191"/>
      <c r="D18" s="209"/>
      <c r="E18" s="210"/>
      <c r="F18" s="211"/>
      <c r="G18" s="192"/>
      <c r="H18" s="191"/>
      <c r="I18" s="210">
        <f t="shared" si="2"/>
        <v>0</v>
      </c>
      <c r="J18" s="207"/>
      <c r="K18" s="240" t="s">
        <v>250</v>
      </c>
      <c r="L18" s="15"/>
      <c r="M18" s="299">
        <v>39900.0</v>
      </c>
      <c r="N18" s="171"/>
      <c r="O18" s="171"/>
      <c r="P18" s="248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91"/>
      <c r="C19" s="191"/>
      <c r="D19" s="209"/>
      <c r="E19" s="210"/>
      <c r="F19" s="211"/>
      <c r="G19" s="192">
        <f>F19*CONSOLIDADO!$G$70</f>
        <v>0</v>
      </c>
      <c r="H19" s="191"/>
      <c r="I19" s="210">
        <f t="shared" si="2"/>
        <v>0</v>
      </c>
      <c r="J19" s="207"/>
      <c r="K19" s="254"/>
      <c r="L19" s="171"/>
      <c r="M19" s="299">
        <f>SUM(M16:M18)</f>
        <v>104404</v>
      </c>
      <c r="N19" s="300">
        <f>M19/3</f>
        <v>34801.33333</v>
      </c>
      <c r="O19" s="171"/>
      <c r="P19" s="248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9"/>
      <c r="C20" s="199"/>
      <c r="D20" s="199"/>
      <c r="E20" s="205"/>
      <c r="F20" s="199"/>
      <c r="G20" s="199"/>
      <c r="H20" s="202" t="s">
        <v>73</v>
      </c>
      <c r="I20" s="267">
        <f>SUM(I16:I19)</f>
        <v>34801.3</v>
      </c>
      <c r="J20" s="171"/>
      <c r="K20" s="254"/>
      <c r="L20" s="171"/>
      <c r="M20" s="171"/>
      <c r="N20" s="171"/>
      <c r="O20" s="171"/>
      <c r="P20" s="248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4" t="s">
        <v>86</v>
      </c>
      <c r="C21" s="204" t="s">
        <v>87</v>
      </c>
      <c r="D21" s="199"/>
      <c r="E21" s="205"/>
      <c r="F21" s="199"/>
      <c r="G21" s="199"/>
      <c r="H21" s="199"/>
      <c r="I21" s="266"/>
      <c r="J21" s="207"/>
      <c r="K21" s="254"/>
      <c r="L21" s="171"/>
      <c r="M21" s="171"/>
      <c r="N21" s="171"/>
      <c r="O21" s="171"/>
      <c r="P21" s="248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88" t="s">
        <v>64</v>
      </c>
      <c r="C22" s="188" t="s">
        <v>65</v>
      </c>
      <c r="D22" s="188" t="s">
        <v>66</v>
      </c>
      <c r="E22" s="189" t="s">
        <v>67</v>
      </c>
      <c r="F22" s="188" t="s">
        <v>68</v>
      </c>
      <c r="G22" s="188"/>
      <c r="H22" s="188" t="s">
        <v>69</v>
      </c>
      <c r="I22" s="262" t="s">
        <v>70</v>
      </c>
      <c r="J22" s="207"/>
      <c r="K22" s="254"/>
      <c r="L22" s="171"/>
      <c r="M22" s="171"/>
      <c r="N22" s="171"/>
      <c r="O22" s="171"/>
      <c r="P22" s="248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9"/>
      <c r="C23" s="191"/>
      <c r="D23" s="193"/>
      <c r="E23" s="210"/>
      <c r="F23" s="211"/>
      <c r="G23" s="192"/>
      <c r="H23" s="214"/>
      <c r="I23" s="210">
        <f t="shared" ref="I23:I24" si="3">F23*E23</f>
        <v>0</v>
      </c>
      <c r="J23" s="207"/>
      <c r="K23" s="254"/>
      <c r="L23" s="171"/>
      <c r="M23" s="171"/>
      <c r="N23" s="171"/>
      <c r="O23" s="171"/>
      <c r="P23" s="248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9"/>
      <c r="C24" s="192"/>
      <c r="D24" s="193"/>
      <c r="E24" s="210"/>
      <c r="F24" s="211"/>
      <c r="G24" s="192"/>
      <c r="H24" s="214"/>
      <c r="I24" s="210">
        <f t="shared" si="3"/>
        <v>0</v>
      </c>
      <c r="J24" s="207"/>
      <c r="K24" s="254"/>
      <c r="L24" s="171"/>
      <c r="M24" s="171"/>
      <c r="N24" s="171"/>
      <c r="O24" s="171"/>
      <c r="P24" s="248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99"/>
      <c r="C25" s="199"/>
      <c r="D25" s="199"/>
      <c r="E25" s="205"/>
      <c r="F25" s="199"/>
      <c r="G25" s="199"/>
      <c r="H25" s="202" t="s">
        <v>73</v>
      </c>
      <c r="I25" s="267">
        <f>SUM(I23:I24)</f>
        <v>0</v>
      </c>
      <c r="J25" s="171"/>
      <c r="K25" s="254"/>
      <c r="L25" s="171"/>
      <c r="M25" s="171"/>
      <c r="N25" s="171"/>
      <c r="O25" s="171"/>
      <c r="P25" s="248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204" t="s">
        <v>88</v>
      </c>
      <c r="C26" s="204" t="s">
        <v>89</v>
      </c>
      <c r="D26" s="199"/>
      <c r="E26" s="205"/>
      <c r="F26" s="199"/>
      <c r="G26" s="199"/>
      <c r="H26" s="199"/>
      <c r="I26" s="266"/>
      <c r="J26" s="207"/>
      <c r="K26" s="254"/>
      <c r="L26" s="171"/>
      <c r="M26" s="171"/>
      <c r="N26" s="171"/>
      <c r="O26" s="171"/>
      <c r="P26" s="248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8" t="s">
        <v>64</v>
      </c>
      <c r="C27" s="188" t="s">
        <v>65</v>
      </c>
      <c r="D27" s="188" t="s">
        <v>66</v>
      </c>
      <c r="E27" s="189" t="s">
        <v>90</v>
      </c>
      <c r="F27" s="188" t="s">
        <v>68</v>
      </c>
      <c r="G27" s="188"/>
      <c r="H27" s="188" t="s">
        <v>91</v>
      </c>
      <c r="I27" s="262" t="s">
        <v>70</v>
      </c>
      <c r="J27" s="207"/>
      <c r="K27" s="255"/>
      <c r="L27" s="216"/>
      <c r="M27" s="216"/>
      <c r="N27" s="171"/>
      <c r="O27" s="171"/>
      <c r="P27" s="248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 t="s">
        <v>76</v>
      </c>
      <c r="B28" s="209" t="s">
        <v>92</v>
      </c>
      <c r="C28" s="192" t="s">
        <v>93</v>
      </c>
      <c r="D28" s="193" t="s">
        <v>94</v>
      </c>
      <c r="E28" s="217">
        <v>194000.0</v>
      </c>
      <c r="F28" s="211">
        <v>1.0</v>
      </c>
      <c r="G28" s="195">
        <f>H28*CONSOLIDADO!$G$47</f>
        <v>1.4</v>
      </c>
      <c r="H28" s="211">
        <v>0.14</v>
      </c>
      <c r="I28" s="263">
        <f t="shared" ref="I28:I29" si="4">ROUND(F28*E28*H28,0)</f>
        <v>27160</v>
      </c>
      <c r="J28" s="207"/>
      <c r="K28" s="254"/>
      <c r="L28" s="171"/>
      <c r="M28" s="218"/>
      <c r="N28" s="171"/>
      <c r="O28" s="171"/>
      <c r="P28" s="248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09"/>
      <c r="C29" s="192"/>
      <c r="D29" s="193"/>
      <c r="E29" s="217"/>
      <c r="F29" s="211"/>
      <c r="G29" s="192"/>
      <c r="H29" s="211"/>
      <c r="I29" s="263">
        <f t="shared" si="4"/>
        <v>0</v>
      </c>
      <c r="J29" s="207"/>
      <c r="K29" s="254"/>
      <c r="L29" s="171"/>
      <c r="M29" s="171"/>
      <c r="N29" s="171"/>
      <c r="O29" s="171"/>
      <c r="P29" s="248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99"/>
      <c r="C30" s="219" t="s">
        <v>95</v>
      </c>
      <c r="D30" s="219">
        <v>1.0</v>
      </c>
      <c r="E30" s="205"/>
      <c r="F30" s="199"/>
      <c r="G30" s="199"/>
      <c r="H30" s="202" t="s">
        <v>73</v>
      </c>
      <c r="I30" s="267">
        <f>SUM(I28:I29)</f>
        <v>27160</v>
      </c>
      <c r="J30" s="171"/>
      <c r="K30" s="254"/>
      <c r="L30" s="171"/>
      <c r="M30" s="171"/>
      <c r="N30" s="171"/>
      <c r="O30" s="171"/>
      <c r="P30" s="248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180"/>
      <c r="C31" s="220"/>
      <c r="D31" s="220"/>
      <c r="E31" s="181"/>
      <c r="F31" s="180"/>
      <c r="G31" s="180"/>
      <c r="H31" s="221"/>
      <c r="I31" s="269"/>
      <c r="J31" s="171"/>
      <c r="K31" s="254"/>
      <c r="L31" s="171"/>
      <c r="M31" s="171"/>
      <c r="N31" s="171"/>
      <c r="O31" s="171"/>
      <c r="P31" s="248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6.5" customHeight="1">
      <c r="A32" s="171"/>
      <c r="B32" s="180"/>
      <c r="C32" s="171"/>
      <c r="D32" s="171"/>
      <c r="E32" s="181"/>
      <c r="F32" s="223" t="s">
        <v>96</v>
      </c>
      <c r="G32" s="14"/>
      <c r="H32" s="15"/>
      <c r="I32" s="270">
        <f>I30+I25+I20+I13</f>
        <v>63301.3</v>
      </c>
      <c r="J32" s="207"/>
      <c r="K32" s="274"/>
      <c r="L32" s="315"/>
      <c r="M32" s="171"/>
      <c r="N32" s="171"/>
      <c r="O32" s="171"/>
      <c r="P32" s="248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26"/>
      <c r="D33" s="227"/>
      <c r="E33" s="171"/>
      <c r="F33" s="227"/>
      <c r="G33" s="227"/>
      <c r="H33" s="226"/>
      <c r="I33" s="227"/>
      <c r="J33" s="226"/>
      <c r="K33" s="254"/>
      <c r="L33" s="171"/>
      <c r="M33" s="171"/>
      <c r="N33" s="171"/>
      <c r="O33" s="171"/>
      <c r="P33" s="248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29" t="s">
        <v>97</v>
      </c>
      <c r="D34" s="230"/>
      <c r="E34" s="231"/>
      <c r="F34" s="231"/>
      <c r="G34" s="231"/>
      <c r="H34" s="231"/>
      <c r="I34" s="231"/>
      <c r="J34" s="226"/>
      <c r="K34" s="254"/>
      <c r="L34" s="171"/>
      <c r="M34" s="171"/>
      <c r="N34" s="171"/>
      <c r="O34" s="171"/>
      <c r="P34" s="248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225"/>
      <c r="C35" s="232"/>
      <c r="D35" s="14"/>
      <c r="E35" s="14"/>
      <c r="F35" s="14"/>
      <c r="G35" s="14"/>
      <c r="H35" s="14"/>
      <c r="I35" s="15"/>
      <c r="J35" s="226"/>
      <c r="K35" s="254"/>
      <c r="L35" s="171"/>
      <c r="M35" s="171"/>
      <c r="N35" s="171"/>
      <c r="O35" s="171"/>
      <c r="P35" s="248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225"/>
      <c r="C36" s="233"/>
      <c r="D36" s="14"/>
      <c r="E36" s="14"/>
      <c r="F36" s="14"/>
      <c r="G36" s="14"/>
      <c r="H36" s="14"/>
      <c r="I36" s="15"/>
      <c r="J36" s="226"/>
      <c r="K36" s="256"/>
      <c r="L36" s="257"/>
      <c r="M36" s="257"/>
      <c r="N36" s="257"/>
      <c r="O36" s="257"/>
      <c r="P36" s="258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8:L18"/>
    <mergeCell ref="F32:H32"/>
    <mergeCell ref="D34:I34"/>
    <mergeCell ref="C35:I35"/>
    <mergeCell ref="C36:I36"/>
    <mergeCell ref="B2:I2"/>
    <mergeCell ref="C4:F4"/>
    <mergeCell ref="C5:I5"/>
    <mergeCell ref="K15:L15"/>
    <mergeCell ref="M15:N15"/>
    <mergeCell ref="K16:L16"/>
    <mergeCell ref="K17:L17"/>
  </mergeCells>
  <conditionalFormatting sqref="C9:E9 E10:E11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52.5" customHeight="1">
      <c r="A4" s="171"/>
      <c r="B4" s="174" t="s">
        <v>59</v>
      </c>
      <c r="C4" s="234" t="s">
        <v>251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1940</v>
      </c>
      <c r="F9" s="192">
        <v>1.0</v>
      </c>
      <c r="G9" s="195">
        <f>F9*CONSOLIDADO!$G$47</f>
        <v>10</v>
      </c>
      <c r="H9" s="192"/>
      <c r="I9" s="263">
        <f>ROUND(F9*E9,0)</f>
        <v>1940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F10*CONSOLIDADO!$G$47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1940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238" t="s">
        <v>252</v>
      </c>
      <c r="L13" s="15"/>
      <c r="M13" s="240" t="s">
        <v>184</v>
      </c>
      <c r="N13" s="15"/>
      <c r="O13" s="171"/>
      <c r="P13" s="238" t="s">
        <v>253</v>
      </c>
      <c r="Q13" s="15"/>
      <c r="R13" s="239" t="s">
        <v>184</v>
      </c>
      <c r="S13" s="15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254</v>
      </c>
      <c r="B14" s="191"/>
      <c r="C14" s="191" t="s">
        <v>252</v>
      </c>
      <c r="D14" s="209" t="s">
        <v>66</v>
      </c>
      <c r="E14" s="210">
        <v>13783.0</v>
      </c>
      <c r="F14" s="211">
        <v>3.0</v>
      </c>
      <c r="G14" s="195">
        <f>F14*CONSOLIDADO!$G$47</f>
        <v>30</v>
      </c>
      <c r="H14" s="191"/>
      <c r="I14" s="210">
        <f t="shared" ref="I14:I17" si="1">F14*E14</f>
        <v>41349</v>
      </c>
      <c r="J14" s="207"/>
      <c r="K14" s="240" t="s">
        <v>255</v>
      </c>
      <c r="L14" s="15"/>
      <c r="M14" s="299">
        <v>10000.0</v>
      </c>
      <c r="N14" s="171"/>
      <c r="O14" s="171"/>
      <c r="P14" s="240" t="s">
        <v>256</v>
      </c>
      <c r="Q14" s="15"/>
      <c r="R14" s="249">
        <v>7900.0</v>
      </c>
      <c r="S14" s="248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257</v>
      </c>
      <c r="C15" s="191" t="s">
        <v>258</v>
      </c>
      <c r="D15" s="209" t="s">
        <v>259</v>
      </c>
      <c r="E15" s="210">
        <v>85470.0</v>
      </c>
      <c r="F15" s="211">
        <v>0.3001053001053001</v>
      </c>
      <c r="G15" s="195">
        <f>F15*CONSOLIDADO!$G$47</f>
        <v>3.001053001</v>
      </c>
      <c r="H15" s="191"/>
      <c r="I15" s="210">
        <f t="shared" si="1"/>
        <v>25650</v>
      </c>
      <c r="J15" s="207"/>
      <c r="K15" s="240" t="s">
        <v>123</v>
      </c>
      <c r="L15" s="15"/>
      <c r="M15" s="299">
        <v>9900.0</v>
      </c>
      <c r="N15" s="171"/>
      <c r="O15" s="171"/>
      <c r="P15" s="240" t="s">
        <v>103</v>
      </c>
      <c r="Q15" s="15"/>
      <c r="R15" s="249">
        <v>4900.0</v>
      </c>
      <c r="S15" s="248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134</v>
      </c>
      <c r="B16" s="191"/>
      <c r="C16" s="191" t="s">
        <v>253</v>
      </c>
      <c r="D16" s="209" t="s">
        <v>260</v>
      </c>
      <c r="E16" s="210">
        <v>5867.0</v>
      </c>
      <c r="F16" s="211">
        <v>0.5</v>
      </c>
      <c r="G16" s="195">
        <v>150.0</v>
      </c>
      <c r="H16" s="191"/>
      <c r="I16" s="210">
        <f t="shared" si="1"/>
        <v>2933.5</v>
      </c>
      <c r="J16" s="207"/>
      <c r="K16" s="240" t="s">
        <v>261</v>
      </c>
      <c r="L16" s="15"/>
      <c r="M16" s="299">
        <v>21450.0</v>
      </c>
      <c r="N16" s="171"/>
      <c r="O16" s="171"/>
      <c r="P16" s="240" t="s">
        <v>262</v>
      </c>
      <c r="Q16" s="15"/>
      <c r="R16" s="249">
        <v>4800.0</v>
      </c>
      <c r="S16" s="248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1"/>
      <c r="D17" s="209"/>
      <c r="E17" s="210"/>
      <c r="F17" s="211"/>
      <c r="G17" s="195"/>
      <c r="H17" s="191"/>
      <c r="I17" s="210">
        <f t="shared" si="1"/>
        <v>0</v>
      </c>
      <c r="J17" s="207"/>
      <c r="K17" s="171"/>
      <c r="L17" s="171"/>
      <c r="M17" s="299">
        <f>SUM(M14:M16)</f>
        <v>41350</v>
      </c>
      <c r="N17" s="300">
        <f>M17/3</f>
        <v>13783.33333</v>
      </c>
      <c r="O17" s="171"/>
      <c r="P17" s="254"/>
      <c r="Q17" s="171"/>
      <c r="R17" s="249">
        <f>SUM(R14:R16)</f>
        <v>17600</v>
      </c>
      <c r="S17" s="249">
        <f>R17/3</f>
        <v>5866.666667</v>
      </c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69932.5</v>
      </c>
      <c r="J18" s="171"/>
      <c r="K18" s="171"/>
      <c r="L18" s="171"/>
      <c r="M18" s="171"/>
      <c r="N18" s="171"/>
      <c r="O18" s="171"/>
      <c r="P18" s="254"/>
      <c r="Q18" s="171"/>
      <c r="R18" s="171"/>
      <c r="S18" s="248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254"/>
      <c r="Q19" s="171"/>
      <c r="R19" s="171"/>
      <c r="S19" s="248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254"/>
      <c r="Q20" s="171"/>
      <c r="R20" s="171"/>
      <c r="S20" s="248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F21*CONSOLIDADO!$G$47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254"/>
      <c r="Q21" s="171"/>
      <c r="R21" s="171"/>
      <c r="S21" s="248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F22*CONSOLIDADO!$G$47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254"/>
      <c r="Q22" s="171"/>
      <c r="R22" s="171"/>
      <c r="S22" s="248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254"/>
      <c r="Q23" s="171"/>
      <c r="R23" s="171"/>
      <c r="S23" s="248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254"/>
      <c r="Q24" s="171"/>
      <c r="R24" s="171"/>
      <c r="S24" s="248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254"/>
      <c r="Q25" s="171"/>
      <c r="R25" s="171"/>
      <c r="S25" s="248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H26*CONSOLIDADO!$G$47</f>
        <v>2</v>
      </c>
      <c r="H26" s="211">
        <v>0.2</v>
      </c>
      <c r="I26" s="263">
        <f>ROUND(F26*E26*H26,0)</f>
        <v>38800</v>
      </c>
      <c r="J26" s="207"/>
      <c r="K26" s="171"/>
      <c r="L26" s="171"/>
      <c r="M26" s="218"/>
      <c r="N26" s="171"/>
      <c r="O26" s="171"/>
      <c r="P26" s="254"/>
      <c r="Q26" s="171"/>
      <c r="R26" s="171"/>
      <c r="S26" s="248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/>
      <c r="J27" s="207"/>
      <c r="K27" s="171"/>
      <c r="L27" s="171"/>
      <c r="M27" s="171"/>
      <c r="N27" s="171"/>
      <c r="O27" s="171"/>
      <c r="P27" s="254"/>
      <c r="Q27" s="171"/>
      <c r="R27" s="171"/>
      <c r="S27" s="248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38800</v>
      </c>
      <c r="J28" s="171"/>
      <c r="K28" s="171"/>
      <c r="L28" s="171"/>
      <c r="M28" s="171"/>
      <c r="N28" s="171"/>
      <c r="O28" s="171"/>
      <c r="P28" s="256"/>
      <c r="Q28" s="257"/>
      <c r="R28" s="257"/>
      <c r="S28" s="258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110672.5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7">
    <mergeCell ref="B2:I2"/>
    <mergeCell ref="C4:F4"/>
    <mergeCell ref="C5:I5"/>
    <mergeCell ref="K13:L13"/>
    <mergeCell ref="M13:N13"/>
    <mergeCell ref="R13:S13"/>
    <mergeCell ref="K14:L14"/>
    <mergeCell ref="D32:I32"/>
    <mergeCell ref="C33:I33"/>
    <mergeCell ref="C34:I34"/>
    <mergeCell ref="P13:Q13"/>
    <mergeCell ref="P14:Q14"/>
    <mergeCell ref="K15:L15"/>
    <mergeCell ref="P15:Q15"/>
    <mergeCell ref="K16:L16"/>
    <mergeCell ref="P16:Q16"/>
    <mergeCell ref="F30:H30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6" width="6.71"/>
    <col customWidth="1" min="7" max="7" width="13.29"/>
    <col customWidth="1" min="8" max="8" width="12.29"/>
    <col customWidth="1" min="9" max="9" width="14.29"/>
    <col customWidth="1" min="10" max="10" width="13.71"/>
    <col customWidth="1" min="11" max="11" width="21.0"/>
    <col customWidth="1" min="12" max="25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</row>
    <row r="2" ht="20.25" customHeight="1">
      <c r="A2" s="171"/>
      <c r="B2" s="173" t="s">
        <v>58</v>
      </c>
      <c r="I2" s="171"/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</row>
    <row r="4" ht="33.75" customHeight="1">
      <c r="A4" s="171"/>
      <c r="B4" s="174" t="s">
        <v>59</v>
      </c>
      <c r="C4" s="234" t="s">
        <v>263</v>
      </c>
      <c r="D4" s="14"/>
      <c r="E4" s="14"/>
      <c r="F4" s="15"/>
      <c r="G4" s="174" t="s">
        <v>7</v>
      </c>
      <c r="H4" s="259" t="s">
        <v>21</v>
      </c>
      <c r="I4" s="178"/>
      <c r="J4" s="171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178"/>
      <c r="J5" s="171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</row>
    <row r="6" ht="15.75" customHeight="1">
      <c r="A6" s="171"/>
      <c r="B6" s="180"/>
      <c r="C6" s="180"/>
      <c r="D6" s="180"/>
      <c r="E6" s="181"/>
      <c r="F6" s="180"/>
      <c r="G6" s="180"/>
      <c r="H6" s="260"/>
      <c r="I6" s="183"/>
      <c r="J6" s="171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261"/>
      <c r="I7" s="183"/>
      <c r="J7" s="171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 t="s">
        <v>69</v>
      </c>
      <c r="H8" s="262" t="s">
        <v>70</v>
      </c>
      <c r="I8" s="183"/>
      <c r="J8" s="171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</row>
    <row r="9" ht="15.75" customHeight="1">
      <c r="A9" s="171"/>
      <c r="B9" s="191"/>
      <c r="C9" s="192" t="s">
        <v>71</v>
      </c>
      <c r="D9" s="193" t="s">
        <v>72</v>
      </c>
      <c r="E9" s="194">
        <f>H27*5%</f>
        <v>1842.85</v>
      </c>
      <c r="F9" s="192">
        <v>1.0</v>
      </c>
      <c r="G9" s="192"/>
      <c r="H9" s="263">
        <f>ROUND(F9*E9,0)</f>
        <v>1843</v>
      </c>
      <c r="I9" s="183"/>
      <c r="J9" s="171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</row>
    <row r="10" ht="15.75" customHeight="1">
      <c r="A10" s="171"/>
      <c r="B10" s="192"/>
      <c r="C10" s="197"/>
      <c r="D10" s="197"/>
      <c r="E10" s="197"/>
      <c r="F10" s="197"/>
      <c r="G10" s="197"/>
      <c r="H10" s="264">
        <v>0.0</v>
      </c>
      <c r="I10" s="183"/>
      <c r="J10" s="171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</row>
    <row r="11" ht="15.75" customHeight="1">
      <c r="A11" s="171"/>
      <c r="B11" s="199"/>
      <c r="C11" s="199"/>
      <c r="D11" s="199"/>
      <c r="E11" s="200"/>
      <c r="F11" s="199"/>
      <c r="G11" s="202" t="s">
        <v>73</v>
      </c>
      <c r="H11" s="265">
        <f>SUM(H9:H10)</f>
        <v>1843</v>
      </c>
      <c r="I11" s="171"/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199"/>
      <c r="H12" s="266"/>
      <c r="I12" s="207"/>
      <c r="J12" s="171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188" t="s">
        <v>69</v>
      </c>
      <c r="H13" s="262" t="s">
        <v>70</v>
      </c>
      <c r="I13" s="207"/>
      <c r="J13" s="238" t="s">
        <v>264</v>
      </c>
      <c r="K13" s="15"/>
      <c r="L13" s="240" t="s">
        <v>184</v>
      </c>
      <c r="M13" s="15"/>
      <c r="N13" s="246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</row>
    <row r="14" ht="15.75" customHeight="1">
      <c r="A14" s="171" t="s">
        <v>76</v>
      </c>
      <c r="B14" s="191" t="s">
        <v>265</v>
      </c>
      <c r="C14" s="191" t="s">
        <v>264</v>
      </c>
      <c r="D14" s="209" t="s">
        <v>66</v>
      </c>
      <c r="E14" s="210">
        <v>5650.0</v>
      </c>
      <c r="F14" s="211">
        <v>1.0</v>
      </c>
      <c r="G14" s="191"/>
      <c r="H14" s="210">
        <f t="shared" ref="H14:H15" si="1">F14*E14</f>
        <v>5650</v>
      </c>
      <c r="I14" s="207"/>
      <c r="J14" s="240" t="s">
        <v>128</v>
      </c>
      <c r="K14" s="15"/>
      <c r="L14" s="249">
        <v>17990.0</v>
      </c>
      <c r="M14" s="171"/>
      <c r="N14" s="248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</row>
    <row r="15" ht="15.75" customHeight="1">
      <c r="A15" s="171" t="s">
        <v>134</v>
      </c>
      <c r="B15" s="191"/>
      <c r="C15" s="191" t="s">
        <v>266</v>
      </c>
      <c r="D15" s="209" t="s">
        <v>23</v>
      </c>
      <c r="E15" s="210">
        <v>8473.0</v>
      </c>
      <c r="F15" s="211">
        <v>2.0</v>
      </c>
      <c r="G15" s="191"/>
      <c r="H15" s="210">
        <f t="shared" si="1"/>
        <v>16946</v>
      </c>
      <c r="I15" s="207"/>
      <c r="J15" s="240" t="s">
        <v>103</v>
      </c>
      <c r="K15" s="15"/>
      <c r="L15" s="249">
        <v>15900.0</v>
      </c>
      <c r="M15" s="171"/>
      <c r="N15" s="248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</row>
    <row r="16" ht="15.75" customHeight="1">
      <c r="A16" s="171"/>
      <c r="B16" s="191"/>
      <c r="C16" s="191"/>
      <c r="D16" s="209"/>
      <c r="E16" s="210"/>
      <c r="F16" s="211"/>
      <c r="G16" s="191"/>
      <c r="H16" s="210"/>
      <c r="I16" s="207"/>
      <c r="J16" s="240"/>
      <c r="K16" s="15"/>
      <c r="L16" s="249"/>
      <c r="M16" s="171"/>
      <c r="N16" s="248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</row>
    <row r="17" ht="15.75" customHeight="1">
      <c r="A17" s="171"/>
      <c r="B17" s="199"/>
      <c r="C17" s="199"/>
      <c r="D17" s="199"/>
      <c r="E17" s="205"/>
      <c r="F17" s="199"/>
      <c r="G17" s="202" t="s">
        <v>73</v>
      </c>
      <c r="H17" s="267">
        <f>SUM(H14:H16)</f>
        <v>22596</v>
      </c>
      <c r="I17" s="171"/>
      <c r="J17" s="254"/>
      <c r="K17" s="171"/>
      <c r="L17" s="249">
        <f>SUM(L14:L16)</f>
        <v>33890</v>
      </c>
      <c r="M17" s="249">
        <f t="shared" ref="M17:N17" si="2">L17/2</f>
        <v>16945</v>
      </c>
      <c r="N17" s="249">
        <f t="shared" si="2"/>
        <v>8472.5</v>
      </c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199"/>
      <c r="H18" s="266"/>
      <c r="I18" s="207"/>
      <c r="J18" s="254"/>
      <c r="K18" s="171"/>
      <c r="L18" s="171"/>
      <c r="M18" s="171"/>
      <c r="N18" s="248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188" t="s">
        <v>69</v>
      </c>
      <c r="H19" s="262" t="s">
        <v>70</v>
      </c>
      <c r="I19" s="207"/>
      <c r="J19" s="254"/>
      <c r="K19" s="171"/>
      <c r="L19" s="171"/>
      <c r="M19" s="171"/>
      <c r="N19" s="248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</row>
    <row r="20" ht="15.75" customHeight="1">
      <c r="A20" s="171"/>
      <c r="B20" s="209"/>
      <c r="C20" s="191"/>
      <c r="D20" s="193"/>
      <c r="E20" s="210"/>
      <c r="F20" s="211"/>
      <c r="G20" s="214"/>
      <c r="H20" s="263">
        <v>0.0</v>
      </c>
      <c r="I20" s="207"/>
      <c r="J20" s="254"/>
      <c r="K20" s="171"/>
      <c r="L20" s="171"/>
      <c r="M20" s="171"/>
      <c r="N20" s="248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</row>
    <row r="21" ht="15.75" customHeight="1">
      <c r="A21" s="171"/>
      <c r="B21" s="192"/>
      <c r="C21" s="192"/>
      <c r="D21" s="192"/>
      <c r="E21" s="215"/>
      <c r="F21" s="192"/>
      <c r="G21" s="192"/>
      <c r="H21" s="263">
        <v>0.0</v>
      </c>
      <c r="I21" s="207"/>
      <c r="J21" s="254"/>
      <c r="K21" s="171"/>
      <c r="L21" s="171"/>
      <c r="M21" s="171"/>
      <c r="N21" s="248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</row>
    <row r="22" ht="15.75" customHeight="1">
      <c r="A22" s="171"/>
      <c r="B22" s="199"/>
      <c r="C22" s="199"/>
      <c r="D22" s="199"/>
      <c r="E22" s="205"/>
      <c r="F22" s="199"/>
      <c r="G22" s="202" t="s">
        <v>73</v>
      </c>
      <c r="H22" s="267">
        <f>SUM(H20)</f>
        <v>0</v>
      </c>
      <c r="I22" s="171"/>
      <c r="J22" s="254"/>
      <c r="K22" s="171"/>
      <c r="L22" s="171"/>
      <c r="M22" s="171"/>
      <c r="N22" s="248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199"/>
      <c r="H23" s="266"/>
      <c r="I23" s="207"/>
      <c r="J23" s="254"/>
      <c r="K23" s="171"/>
      <c r="L23" s="171"/>
      <c r="M23" s="171"/>
      <c r="N23" s="248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188" t="s">
        <v>91</v>
      </c>
      <c r="H24" s="262" t="s">
        <v>70</v>
      </c>
      <c r="I24" s="207"/>
      <c r="J24" s="255"/>
      <c r="K24" s="216"/>
      <c r="L24" s="216"/>
      <c r="M24" s="171"/>
      <c r="N24" s="248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211">
        <v>0.18998527131782947</v>
      </c>
      <c r="H25" s="263">
        <f>ROUND(F25*E25*G25,0)</f>
        <v>36857</v>
      </c>
      <c r="I25" s="207"/>
      <c r="J25" s="254"/>
      <c r="K25" s="171"/>
      <c r="L25" s="218"/>
      <c r="M25" s="171"/>
      <c r="N25" s="248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</row>
    <row r="26" ht="15.75" customHeight="1">
      <c r="A26" s="171"/>
      <c r="B26" s="192"/>
      <c r="C26" s="192"/>
      <c r="D26" s="192"/>
      <c r="E26" s="215"/>
      <c r="F26" s="192"/>
      <c r="G26" s="192"/>
      <c r="H26" s="268"/>
      <c r="I26" s="207"/>
      <c r="J26" s="254"/>
      <c r="K26" s="171"/>
      <c r="L26" s="171"/>
      <c r="M26" s="171"/>
      <c r="N26" s="248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202" t="s">
        <v>73</v>
      </c>
      <c r="H27" s="267">
        <f>SUM(H25:H26)</f>
        <v>36857</v>
      </c>
      <c r="I27" s="171"/>
      <c r="J27" s="254"/>
      <c r="K27" s="171"/>
      <c r="L27" s="171"/>
      <c r="M27" s="171"/>
      <c r="N27" s="248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</row>
    <row r="28" ht="15.75" customHeight="1">
      <c r="A28" s="171"/>
      <c r="B28" s="180"/>
      <c r="C28" s="220"/>
      <c r="D28" s="220"/>
      <c r="E28" s="181"/>
      <c r="F28" s="180"/>
      <c r="G28" s="221"/>
      <c r="H28" s="269"/>
      <c r="I28" s="171"/>
      <c r="J28" s="256"/>
      <c r="K28" s="257"/>
      <c r="L28" s="257"/>
      <c r="M28" s="257"/>
      <c r="N28" s="258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5"/>
      <c r="H29" s="270">
        <f>H27+H22+H17+H11</f>
        <v>61296</v>
      </c>
      <c r="I29" s="207"/>
      <c r="J29" s="218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</row>
    <row r="30" ht="15.75" customHeight="1">
      <c r="A30" s="171"/>
      <c r="B30" s="225"/>
      <c r="C30" s="226"/>
      <c r="D30" s="227"/>
      <c r="E30" s="171"/>
      <c r="F30" s="227"/>
      <c r="G30" s="226"/>
      <c r="H30" s="227"/>
      <c r="I30" s="226"/>
      <c r="J30" s="171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26"/>
      <c r="J31" s="171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</row>
    <row r="32" ht="15.75" customHeight="1">
      <c r="A32" s="171"/>
      <c r="B32" s="225"/>
      <c r="C32" s="232"/>
      <c r="D32" s="14"/>
      <c r="E32" s="14"/>
      <c r="F32" s="14"/>
      <c r="G32" s="14"/>
      <c r="H32" s="15"/>
      <c r="I32" s="226"/>
      <c r="J32" s="171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</row>
    <row r="33" ht="15.75" customHeight="1">
      <c r="A33" s="171"/>
      <c r="B33" s="225"/>
      <c r="C33" s="233"/>
      <c r="D33" s="14"/>
      <c r="E33" s="14"/>
      <c r="F33" s="14"/>
      <c r="G33" s="14"/>
      <c r="H33" s="15"/>
      <c r="I33" s="226"/>
      <c r="J33" s="171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</row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J16:K16"/>
    <mergeCell ref="F29:G29"/>
    <mergeCell ref="D31:H31"/>
    <mergeCell ref="C32:H32"/>
    <mergeCell ref="C33:H33"/>
    <mergeCell ref="B2:H2"/>
    <mergeCell ref="C4:F4"/>
    <mergeCell ref="C5:H5"/>
    <mergeCell ref="J13:K13"/>
    <mergeCell ref="L13:M13"/>
    <mergeCell ref="J14:K14"/>
    <mergeCell ref="J15:K15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0.0" customHeight="1">
      <c r="A4" s="171"/>
      <c r="B4" s="174" t="s">
        <v>59</v>
      </c>
      <c r="C4" s="234" t="s">
        <v>267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871.45</v>
      </c>
      <c r="F9" s="192">
        <v>1.0</v>
      </c>
      <c r="G9" s="195">
        <f>F9*CONSOLIDADO!$G$45</f>
        <v>75</v>
      </c>
      <c r="H9" s="192"/>
      <c r="I9" s="263">
        <f>ROUND(F9*E9,0)</f>
        <v>871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F10*CONSOLIDADO!$G$45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871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268</v>
      </c>
      <c r="C14" s="191" t="s">
        <v>269</v>
      </c>
      <c r="D14" s="209" t="s">
        <v>66</v>
      </c>
      <c r="E14" s="210">
        <v>30500.0</v>
      </c>
      <c r="F14" s="211">
        <v>1.0</v>
      </c>
      <c r="G14" s="195">
        <f>F14*CONSOLIDADO!$G$45</f>
        <v>75</v>
      </c>
      <c r="H14" s="191"/>
      <c r="I14" s="210">
        <f t="shared" ref="I14:I15" si="1">F14*E14</f>
        <v>30500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/>
      <c r="B15" s="191"/>
      <c r="C15" s="191"/>
      <c r="D15" s="209"/>
      <c r="E15" s="210"/>
      <c r="F15" s="211"/>
      <c r="G15" s="195">
        <f>F15*CONSOLIDADO!$G$45</f>
        <v>0</v>
      </c>
      <c r="H15" s="191"/>
      <c r="I15" s="210">
        <f t="shared" si="1"/>
        <v>0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/>
      <c r="D16" s="209"/>
      <c r="E16" s="210"/>
      <c r="F16" s="211"/>
      <c r="G16" s="195">
        <f>F16*CONSOLIDADO!$G$45</f>
        <v>0</v>
      </c>
      <c r="H16" s="191"/>
      <c r="I16" s="210"/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67">
        <f>SUM(I14:I16)</f>
        <v>30500</v>
      </c>
      <c r="J17" s="171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66"/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262" t="s">
        <v>70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F20*CONSOLIDADO!$G$45</f>
        <v>0</v>
      </c>
      <c r="H20" s="214"/>
      <c r="I20" s="263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F21*CONSOLIDADO!$G$45</f>
        <v>0</v>
      </c>
      <c r="H21" s="192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67">
        <f>SUM(I20)</f>
        <v>0</v>
      </c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66"/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262" t="s">
        <v>70</v>
      </c>
      <c r="J24" s="207"/>
      <c r="K24" s="216"/>
      <c r="L24" s="216"/>
      <c r="M24" s="216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H25*CONSOLIDADO!$G$45</f>
        <v>6.737894022</v>
      </c>
      <c r="H25" s="211">
        <v>0.08983858695652173</v>
      </c>
      <c r="I25" s="263">
        <f>ROUND(F25*E25*H25,0)</f>
        <v>17429</v>
      </c>
      <c r="J25" s="207"/>
      <c r="K25" s="171"/>
      <c r="L25" s="171"/>
      <c r="M25" s="21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2"/>
      <c r="C26" s="192"/>
      <c r="D26" s="192"/>
      <c r="E26" s="215"/>
      <c r="F26" s="192"/>
      <c r="G26" s="195"/>
      <c r="H26" s="192"/>
      <c r="I26" s="268"/>
      <c r="J26" s="207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 t="s">
        <v>73</v>
      </c>
      <c r="I27" s="267">
        <f>SUM(I25:I26)</f>
        <v>17429</v>
      </c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69"/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70">
        <f>I27+I22+I17+I11</f>
        <v>48800</v>
      </c>
      <c r="J29" s="207"/>
      <c r="K29" s="218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7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29:H29"/>
    <mergeCell ref="D31:I31"/>
    <mergeCell ref="C32:I32"/>
    <mergeCell ref="C33:I33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53.43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0.25" customHeight="1">
      <c r="A4" s="171"/>
      <c r="B4" s="174" t="s">
        <v>59</v>
      </c>
      <c r="C4" s="313" t="s">
        <v>270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 t="s">
        <v>271</v>
      </c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1455</v>
      </c>
      <c r="F9" s="192">
        <v>1.0</v>
      </c>
      <c r="G9" s="195">
        <f>F9*CONSOLIDADO!$G$46</f>
        <v>115</v>
      </c>
      <c r="H9" s="192"/>
      <c r="I9" s="263">
        <f>ROUND(F9*E9,0)</f>
        <v>1455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F10*CONSOLIDADO!$G$46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1455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272</v>
      </c>
      <c r="C14" s="310" t="s">
        <v>273</v>
      </c>
      <c r="D14" s="209" t="s">
        <v>66</v>
      </c>
      <c r="E14" s="210">
        <v>157100.0</v>
      </c>
      <c r="F14" s="211">
        <v>1.0</v>
      </c>
      <c r="G14" s="195">
        <f>F14*CONSOLIDADO!$G$46</f>
        <v>115</v>
      </c>
      <c r="H14" s="191"/>
      <c r="I14" s="210">
        <f t="shared" ref="I14:I16" si="1">F14*E14</f>
        <v>157100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274</v>
      </c>
      <c r="C15" s="191" t="s">
        <v>275</v>
      </c>
      <c r="D15" s="209" t="s">
        <v>66</v>
      </c>
      <c r="E15" s="210">
        <v>175600.0</v>
      </c>
      <c r="F15" s="211">
        <v>1.0</v>
      </c>
      <c r="G15" s="195">
        <f>F15*CONSOLIDADO!$G$46</f>
        <v>115</v>
      </c>
      <c r="H15" s="191"/>
      <c r="I15" s="210">
        <f t="shared" si="1"/>
        <v>175600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/>
      <c r="D16" s="209"/>
      <c r="E16" s="210"/>
      <c r="F16" s="211"/>
      <c r="G16" s="195"/>
      <c r="H16" s="191"/>
      <c r="I16" s="210">
        <f t="shared" si="1"/>
        <v>0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67">
        <f>SUM(I14:I16)</f>
        <v>332700</v>
      </c>
      <c r="J17" s="171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66"/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262" t="s">
        <v>70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F20*CONSOLIDADO!$G$46</f>
        <v>0</v>
      </c>
      <c r="H20" s="214"/>
      <c r="I20" s="263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F21*CONSOLIDADO!$G$46</f>
        <v>0</v>
      </c>
      <c r="H21" s="192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67">
        <f>SUM(I20)</f>
        <v>0</v>
      </c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66"/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262" t="s">
        <v>70</v>
      </c>
      <c r="J24" s="207"/>
      <c r="K24" s="216"/>
      <c r="L24" s="216"/>
      <c r="M24" s="216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H25*CONSOLIDADO!$G$46</f>
        <v>17.25</v>
      </c>
      <c r="H25" s="211">
        <v>0.15</v>
      </c>
      <c r="I25" s="263">
        <f>ROUND(F25*E25*H25,0)</f>
        <v>29100</v>
      </c>
      <c r="J25" s="207"/>
      <c r="K25" s="171"/>
      <c r="L25" s="171"/>
      <c r="M25" s="21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2"/>
      <c r="C26" s="192"/>
      <c r="D26" s="192"/>
      <c r="E26" s="215"/>
      <c r="F26" s="192"/>
      <c r="G26" s="195"/>
      <c r="H26" s="192"/>
      <c r="I26" s="268"/>
      <c r="J26" s="207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 t="s">
        <v>73</v>
      </c>
      <c r="I27" s="267">
        <f>SUM(I25:I26)</f>
        <v>29100</v>
      </c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69"/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70">
        <f>I27+I22+I17+I11</f>
        <v>363255</v>
      </c>
      <c r="J29" s="207"/>
      <c r="K29" s="218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7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29:H29"/>
    <mergeCell ref="D31:I31"/>
    <mergeCell ref="C32:I32"/>
    <mergeCell ref="C33:I33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2" width="18.71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7.25" customHeight="1">
      <c r="A4" s="171"/>
      <c r="B4" s="174" t="s">
        <v>59</v>
      </c>
      <c r="C4" s="234" t="s">
        <v>276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1455</v>
      </c>
      <c r="F9" s="192">
        <v>1.0</v>
      </c>
      <c r="G9" s="195">
        <f>F9*CONSOLIDADO!$G$47</f>
        <v>10</v>
      </c>
      <c r="H9" s="192"/>
      <c r="I9" s="263">
        <f>ROUND(F9*E9,0)</f>
        <v>1455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F10*CONSOLIDADO!$G$47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1455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254</v>
      </c>
      <c r="B14" s="191"/>
      <c r="C14" s="191" t="s">
        <v>277</v>
      </c>
      <c r="D14" s="209" t="s">
        <v>66</v>
      </c>
      <c r="E14" s="210">
        <v>12500.0</v>
      </c>
      <c r="F14" s="211">
        <v>0.5</v>
      </c>
      <c r="G14" s="195">
        <f>F14*CONSOLIDADO!$G$47</f>
        <v>5</v>
      </c>
      <c r="H14" s="191"/>
      <c r="I14" s="210">
        <f t="shared" ref="I14:I16" si="1">F14*E14</f>
        <v>6250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8.0" customHeight="1">
      <c r="A15" s="171" t="s">
        <v>76</v>
      </c>
      <c r="B15" s="191" t="s">
        <v>278</v>
      </c>
      <c r="C15" s="191" t="s">
        <v>279</v>
      </c>
      <c r="D15" s="209" t="s">
        <v>79</v>
      </c>
      <c r="E15" s="210">
        <v>25300.0</v>
      </c>
      <c r="F15" s="211">
        <v>0.09980237154150183</v>
      </c>
      <c r="G15" s="195">
        <f>F15*CONSOLIDADO!$G$47</f>
        <v>0.9980237154</v>
      </c>
      <c r="H15" s="191"/>
      <c r="I15" s="210">
        <f t="shared" si="1"/>
        <v>2525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30.0" customHeight="1">
      <c r="A16" s="171"/>
      <c r="B16" s="191"/>
      <c r="C16" s="191" t="s">
        <v>280</v>
      </c>
      <c r="D16" s="209" t="s">
        <v>23</v>
      </c>
      <c r="E16" s="210">
        <v>3180.0</v>
      </c>
      <c r="F16" s="211">
        <v>1.5</v>
      </c>
      <c r="G16" s="195">
        <v>150.0</v>
      </c>
      <c r="H16" s="191"/>
      <c r="I16" s="210">
        <f t="shared" si="1"/>
        <v>4770</v>
      </c>
      <c r="J16" s="207"/>
      <c r="K16" s="238" t="s">
        <v>277</v>
      </c>
      <c r="L16" s="15"/>
      <c r="M16" s="240" t="s">
        <v>184</v>
      </c>
      <c r="N16" s="15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67">
        <f>SUM(I14:I16)</f>
        <v>13545</v>
      </c>
      <c r="J17" s="171"/>
      <c r="K17" s="240" t="s">
        <v>281</v>
      </c>
      <c r="L17" s="15"/>
      <c r="M17" s="249">
        <v>10499.0</v>
      </c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66"/>
      <c r="J18" s="207"/>
      <c r="K18" s="240" t="s">
        <v>254</v>
      </c>
      <c r="L18" s="15"/>
      <c r="M18" s="249">
        <v>8100.0</v>
      </c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262" t="s">
        <v>70</v>
      </c>
      <c r="J19" s="207"/>
      <c r="K19" s="240" t="s">
        <v>103</v>
      </c>
      <c r="L19" s="15"/>
      <c r="M19" s="249">
        <v>18900.0</v>
      </c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F20*CONSOLIDADO!$G$47</f>
        <v>0</v>
      </c>
      <c r="H20" s="214"/>
      <c r="I20" s="263">
        <v>0.0</v>
      </c>
      <c r="J20" s="207"/>
      <c r="K20" s="171"/>
      <c r="L20" s="171"/>
      <c r="M20" s="249">
        <f>SUM(M17:M19)</f>
        <v>37499</v>
      </c>
      <c r="N20" s="218">
        <f>M20/3</f>
        <v>12499.66667</v>
      </c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F21*CONSOLIDADO!$G$47</f>
        <v>0</v>
      </c>
      <c r="H21" s="192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67">
        <f>SUM(I20)</f>
        <v>0</v>
      </c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66"/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262" t="s">
        <v>70</v>
      </c>
      <c r="J24" s="207"/>
      <c r="K24" s="216"/>
      <c r="L24" s="216"/>
      <c r="M24" s="216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H25*CONSOLIDADO!$G$47</f>
        <v>1.5</v>
      </c>
      <c r="H25" s="211">
        <v>0.15</v>
      </c>
      <c r="I25" s="263">
        <f>ROUND(F25*E25*H25,0)</f>
        <v>29100</v>
      </c>
      <c r="J25" s="207"/>
      <c r="K25" s="171"/>
      <c r="L25" s="171"/>
      <c r="M25" s="21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2"/>
      <c r="C26" s="192"/>
      <c r="D26" s="192"/>
      <c r="E26" s="215"/>
      <c r="F26" s="192"/>
      <c r="G26" s="195"/>
      <c r="H26" s="192"/>
      <c r="I26" s="268"/>
      <c r="J26" s="207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 t="s">
        <v>73</v>
      </c>
      <c r="I27" s="267">
        <f>SUM(I25:I26)</f>
        <v>29100</v>
      </c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69"/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70">
        <f>I27+I22+I17+I11</f>
        <v>44100</v>
      </c>
      <c r="J29" s="207"/>
      <c r="K29" s="218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7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9:L19"/>
    <mergeCell ref="F29:H29"/>
    <mergeCell ref="D31:I31"/>
    <mergeCell ref="C32:I32"/>
    <mergeCell ref="C33:I33"/>
    <mergeCell ref="B2:I2"/>
    <mergeCell ref="C4:F4"/>
    <mergeCell ref="C5:I5"/>
    <mergeCell ref="K16:L16"/>
    <mergeCell ref="M16:N16"/>
    <mergeCell ref="K17:L17"/>
    <mergeCell ref="K18:L18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2" width="17.29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8.5" customHeight="1">
      <c r="A4" s="171"/>
      <c r="B4" s="174" t="s">
        <v>59</v>
      </c>
      <c r="C4" s="234" t="s">
        <v>282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1456.75</v>
      </c>
      <c r="F9" s="192">
        <v>1.0</v>
      </c>
      <c r="G9" s="195">
        <f>F9*CONSOLIDADO!$G$48</f>
        <v>159</v>
      </c>
      <c r="H9" s="192"/>
      <c r="I9" s="263">
        <f>ROUND(F9*E9,0)</f>
        <v>1457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F10*CONSOLIDADO!$G$48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1457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134</v>
      </c>
      <c r="B14" s="191"/>
      <c r="C14" s="191" t="s">
        <v>283</v>
      </c>
      <c r="D14" s="209" t="s">
        <v>66</v>
      </c>
      <c r="E14" s="210">
        <v>549.0</v>
      </c>
      <c r="F14" s="211">
        <v>4.0</v>
      </c>
      <c r="G14" s="195">
        <f>F14*CONSOLIDADO!$G$48</f>
        <v>636</v>
      </c>
      <c r="H14" s="191"/>
      <c r="I14" s="210">
        <f t="shared" ref="I14:I16" si="1">F14*E14</f>
        <v>2196</v>
      </c>
      <c r="J14" s="207"/>
      <c r="K14" s="238" t="s">
        <v>283</v>
      </c>
      <c r="L14" s="15"/>
      <c r="M14" s="240" t="s">
        <v>184</v>
      </c>
      <c r="N14" s="15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284</v>
      </c>
      <c r="C15" s="191" t="s">
        <v>285</v>
      </c>
      <c r="D15" s="209" t="s">
        <v>23</v>
      </c>
      <c r="E15" s="210">
        <v>13300.0</v>
      </c>
      <c r="F15" s="211">
        <v>0.8</v>
      </c>
      <c r="G15" s="195">
        <f>F15*CONSOLIDADO!$G$48</f>
        <v>127.2</v>
      </c>
      <c r="H15" s="191"/>
      <c r="I15" s="210">
        <f t="shared" si="1"/>
        <v>10640</v>
      </c>
      <c r="J15" s="207"/>
      <c r="K15" s="240" t="s">
        <v>286</v>
      </c>
      <c r="L15" s="15"/>
      <c r="M15" s="317">
        <v>450.0</v>
      </c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/>
      <c r="D16" s="209"/>
      <c r="E16" s="210"/>
      <c r="F16" s="211"/>
      <c r="G16" s="195">
        <f>F16*CONSOLIDADO!$G$48</f>
        <v>0</v>
      </c>
      <c r="H16" s="191"/>
      <c r="I16" s="210">
        <f t="shared" si="1"/>
        <v>0</v>
      </c>
      <c r="J16" s="207"/>
      <c r="K16" s="240" t="s">
        <v>287</v>
      </c>
      <c r="L16" s="15"/>
      <c r="M16" s="317">
        <v>698.0</v>
      </c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67">
        <f>SUM(I14:I16)</f>
        <v>12836</v>
      </c>
      <c r="J17" s="171"/>
      <c r="K17" s="240" t="s">
        <v>288</v>
      </c>
      <c r="L17" s="15"/>
      <c r="M17" s="317">
        <v>500.0</v>
      </c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66"/>
      <c r="J18" s="207"/>
      <c r="K18" s="171"/>
      <c r="L18" s="171"/>
      <c r="M18" s="317">
        <f>SUM(M15:M17)</f>
        <v>1648</v>
      </c>
      <c r="N18" s="317">
        <f>M18/3</f>
        <v>549.3333333</v>
      </c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262" t="s">
        <v>70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F20*CONSOLIDADO!$G$48</f>
        <v>0</v>
      </c>
      <c r="H20" s="214"/>
      <c r="I20" s="263">
        <v>0.0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F21*CONSOLIDADO!$G$48</f>
        <v>0</v>
      </c>
      <c r="H21" s="192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67">
        <f>SUM(I20)</f>
        <v>0</v>
      </c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66"/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262" t="s">
        <v>70</v>
      </c>
      <c r="J24" s="207"/>
      <c r="K24" s="216"/>
      <c r="L24" s="216"/>
      <c r="M24" s="216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H25*CONSOLIDADO!$G$48</f>
        <v>23.87883824</v>
      </c>
      <c r="H25" s="211">
        <v>0.15018137254901961</v>
      </c>
      <c r="I25" s="263">
        <f>ROUND(F25*E25*H25,0)</f>
        <v>29135</v>
      </c>
      <c r="J25" s="207"/>
      <c r="K25" s="171"/>
      <c r="L25" s="171"/>
      <c r="M25" s="218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2"/>
      <c r="C26" s="192"/>
      <c r="D26" s="192"/>
      <c r="E26" s="215"/>
      <c r="F26" s="192"/>
      <c r="G26" s="195"/>
      <c r="H26" s="192"/>
      <c r="I26" s="268"/>
      <c r="J26" s="207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199"/>
      <c r="H27" s="202" t="s">
        <v>73</v>
      </c>
      <c r="I27" s="267">
        <f>SUM(I25:I26)</f>
        <v>29135</v>
      </c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69"/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70">
        <f>I27+I22+I17+I11</f>
        <v>43428</v>
      </c>
      <c r="J29" s="207"/>
      <c r="K29" s="218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7"/>
      <c r="J30" s="226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7:L17"/>
    <mergeCell ref="F29:H29"/>
    <mergeCell ref="D31:I31"/>
    <mergeCell ref="C32:I32"/>
    <mergeCell ref="C33:I33"/>
    <mergeCell ref="B2:I2"/>
    <mergeCell ref="C4:F4"/>
    <mergeCell ref="C5:I5"/>
    <mergeCell ref="K14:L14"/>
    <mergeCell ref="M14:N14"/>
    <mergeCell ref="K15:L15"/>
    <mergeCell ref="K16:L16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>
        <v>54.0</v>
      </c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8.5" customHeight="1">
      <c r="A4" s="171"/>
      <c r="B4" s="174" t="s">
        <v>59</v>
      </c>
      <c r="C4" s="234" t="s">
        <v>289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318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I27*5%</f>
        <v>242.5</v>
      </c>
      <c r="F9" s="314">
        <v>0.8233333333333334</v>
      </c>
      <c r="G9" s="195">
        <f>F9*CONSOLIDADO!$G$49</f>
        <v>16.46666667</v>
      </c>
      <c r="H9" s="192"/>
      <c r="I9" s="263">
        <f>ROUND(F9*E9,0)</f>
        <v>200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F10*CONSOLIDADO!$G$49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200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191"/>
      <c r="C14" s="191" t="s">
        <v>290</v>
      </c>
      <c r="D14" s="209" t="s">
        <v>66</v>
      </c>
      <c r="E14" s="210">
        <v>3364.0</v>
      </c>
      <c r="F14" s="211">
        <v>1.0</v>
      </c>
      <c r="G14" s="195">
        <f>F14*CONSOLIDADO!$G$49</f>
        <v>20</v>
      </c>
      <c r="H14" s="191"/>
      <c r="I14" s="210">
        <f t="shared" ref="I14:I16" si="1">F14*E14</f>
        <v>3364</v>
      </c>
      <c r="J14" s="207"/>
      <c r="K14" s="238" t="s">
        <v>290</v>
      </c>
      <c r="L14" s="15"/>
      <c r="M14" s="240" t="s">
        <v>184</v>
      </c>
      <c r="N14" s="15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/>
      <c r="B15" s="191"/>
      <c r="C15" s="191"/>
      <c r="D15" s="209"/>
      <c r="E15" s="210"/>
      <c r="F15" s="211"/>
      <c r="G15" s="195">
        <f>F15*CONSOLIDADO!$G$49</f>
        <v>0</v>
      </c>
      <c r="H15" s="191"/>
      <c r="I15" s="210">
        <f t="shared" si="1"/>
        <v>0</v>
      </c>
      <c r="J15" s="207"/>
      <c r="K15" s="240" t="s">
        <v>287</v>
      </c>
      <c r="L15" s="15"/>
      <c r="M15" s="317">
        <v>3942.0</v>
      </c>
      <c r="N15" s="248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/>
      <c r="D16" s="209"/>
      <c r="E16" s="210"/>
      <c r="F16" s="211"/>
      <c r="G16" s="195">
        <f>F16*CONSOLIDADO!$G$49</f>
        <v>0</v>
      </c>
      <c r="H16" s="191"/>
      <c r="I16" s="210">
        <f t="shared" si="1"/>
        <v>0</v>
      </c>
      <c r="J16" s="207"/>
      <c r="K16" s="240" t="s">
        <v>291</v>
      </c>
      <c r="L16" s="15"/>
      <c r="M16" s="317">
        <v>2800.0</v>
      </c>
      <c r="N16" s="248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9"/>
      <c r="C17" s="199"/>
      <c r="D17" s="199"/>
      <c r="E17" s="205"/>
      <c r="F17" s="199"/>
      <c r="G17" s="201"/>
      <c r="H17" s="202" t="s">
        <v>73</v>
      </c>
      <c r="I17" s="267">
        <f>SUM(I14:I16)</f>
        <v>3364</v>
      </c>
      <c r="J17" s="171"/>
      <c r="K17" s="240" t="s">
        <v>103</v>
      </c>
      <c r="L17" s="15"/>
      <c r="M17" s="317">
        <v>3350.0</v>
      </c>
      <c r="N17" s="248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204" t="s">
        <v>86</v>
      </c>
      <c r="C18" s="204" t="s">
        <v>87</v>
      </c>
      <c r="D18" s="199"/>
      <c r="E18" s="205"/>
      <c r="F18" s="199"/>
      <c r="G18" s="201"/>
      <c r="H18" s="199"/>
      <c r="I18" s="266"/>
      <c r="J18" s="207"/>
      <c r="K18" s="254"/>
      <c r="L18" s="171"/>
      <c r="M18" s="317">
        <f>SUM(M15:M17)</f>
        <v>10092</v>
      </c>
      <c r="N18" s="317">
        <f>M18/3</f>
        <v>3364</v>
      </c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88" t="s">
        <v>64</v>
      </c>
      <c r="C19" s="188" t="s">
        <v>65</v>
      </c>
      <c r="D19" s="188" t="s">
        <v>66</v>
      </c>
      <c r="E19" s="189" t="s">
        <v>67</v>
      </c>
      <c r="F19" s="188" t="s">
        <v>68</v>
      </c>
      <c r="G19" s="208"/>
      <c r="H19" s="188" t="s">
        <v>69</v>
      </c>
      <c r="I19" s="262" t="s">
        <v>70</v>
      </c>
      <c r="J19" s="207"/>
      <c r="K19" s="254"/>
      <c r="L19" s="171"/>
      <c r="M19" s="171"/>
      <c r="N19" s="248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9"/>
      <c r="C20" s="191"/>
      <c r="D20" s="193"/>
      <c r="E20" s="210"/>
      <c r="F20" s="211"/>
      <c r="G20" s="195">
        <f>F20*CONSOLIDADO!$G$49</f>
        <v>0</v>
      </c>
      <c r="H20" s="214"/>
      <c r="I20" s="263">
        <v>0.0</v>
      </c>
      <c r="J20" s="207"/>
      <c r="K20" s="254"/>
      <c r="L20" s="171"/>
      <c r="M20" s="171"/>
      <c r="N20" s="248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2"/>
      <c r="C21" s="192"/>
      <c r="D21" s="192"/>
      <c r="E21" s="215"/>
      <c r="F21" s="192"/>
      <c r="G21" s="195">
        <f>F21*CONSOLIDADO!$G$49</f>
        <v>0</v>
      </c>
      <c r="H21" s="192"/>
      <c r="I21" s="263">
        <v>0.0</v>
      </c>
      <c r="J21" s="207"/>
      <c r="K21" s="254"/>
      <c r="L21" s="171"/>
      <c r="M21" s="171"/>
      <c r="N21" s="248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9"/>
      <c r="C22" s="199"/>
      <c r="D22" s="199"/>
      <c r="E22" s="205"/>
      <c r="F22" s="199"/>
      <c r="G22" s="201"/>
      <c r="H22" s="202" t="s">
        <v>73</v>
      </c>
      <c r="I22" s="267">
        <f>SUM(I20)</f>
        <v>0</v>
      </c>
      <c r="J22" s="171"/>
      <c r="K22" s="254"/>
      <c r="L22" s="171"/>
      <c r="M22" s="171"/>
      <c r="N22" s="248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4" t="s">
        <v>88</v>
      </c>
      <c r="C23" s="204" t="s">
        <v>89</v>
      </c>
      <c r="D23" s="199"/>
      <c r="E23" s="205"/>
      <c r="F23" s="199"/>
      <c r="G23" s="201"/>
      <c r="H23" s="199"/>
      <c r="I23" s="266"/>
      <c r="J23" s="207"/>
      <c r="K23" s="254"/>
      <c r="L23" s="171"/>
      <c r="M23" s="171"/>
      <c r="N23" s="248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88" t="s">
        <v>64</v>
      </c>
      <c r="C24" s="188" t="s">
        <v>65</v>
      </c>
      <c r="D24" s="188" t="s">
        <v>66</v>
      </c>
      <c r="E24" s="189" t="s">
        <v>90</v>
      </c>
      <c r="F24" s="188" t="s">
        <v>68</v>
      </c>
      <c r="G24" s="208"/>
      <c r="H24" s="188" t="s">
        <v>91</v>
      </c>
      <c r="I24" s="262" t="s">
        <v>70</v>
      </c>
      <c r="J24" s="207"/>
      <c r="K24" s="255"/>
      <c r="L24" s="216"/>
      <c r="M24" s="216"/>
      <c r="N24" s="248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 t="s">
        <v>76</v>
      </c>
      <c r="B25" s="209" t="s">
        <v>92</v>
      </c>
      <c r="C25" s="192" t="s">
        <v>93</v>
      </c>
      <c r="D25" s="193" t="s">
        <v>94</v>
      </c>
      <c r="E25" s="217">
        <v>194000.0</v>
      </c>
      <c r="F25" s="211">
        <v>1.0</v>
      </c>
      <c r="G25" s="195">
        <f>H25*CONSOLIDADO!$G$49</f>
        <v>0.5</v>
      </c>
      <c r="H25" s="211">
        <v>0.025</v>
      </c>
      <c r="I25" s="263">
        <f>ROUND(F25*E25*H25,0)</f>
        <v>4850</v>
      </c>
      <c r="J25" s="207"/>
      <c r="K25" s="254"/>
      <c r="L25" s="171"/>
      <c r="M25" s="218"/>
      <c r="N25" s="248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92"/>
      <c r="C26" s="192"/>
      <c r="D26" s="192"/>
      <c r="E26" s="215"/>
      <c r="F26" s="192"/>
      <c r="G26" s="195"/>
      <c r="H26" s="192"/>
      <c r="I26" s="268"/>
      <c r="J26" s="207"/>
      <c r="K26" s="254"/>
      <c r="L26" s="171"/>
      <c r="M26" s="171"/>
      <c r="N26" s="248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9"/>
      <c r="C27" s="219" t="s">
        <v>95</v>
      </c>
      <c r="D27" s="219">
        <v>1.0</v>
      </c>
      <c r="E27" s="205"/>
      <c r="F27" s="199"/>
      <c r="G27" s="201"/>
      <c r="H27" s="202" t="s">
        <v>73</v>
      </c>
      <c r="I27" s="267">
        <f>SUM(I25:I26)</f>
        <v>4850</v>
      </c>
      <c r="J27" s="171"/>
      <c r="K27" s="254"/>
      <c r="L27" s="171"/>
      <c r="M27" s="171"/>
      <c r="N27" s="248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80"/>
      <c r="C28" s="220"/>
      <c r="D28" s="220"/>
      <c r="E28" s="181"/>
      <c r="F28" s="180"/>
      <c r="G28" s="180"/>
      <c r="H28" s="221"/>
      <c r="I28" s="269"/>
      <c r="J28" s="171"/>
      <c r="K28" s="254"/>
      <c r="L28" s="171"/>
      <c r="M28" s="171"/>
      <c r="N28" s="248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6.5" customHeight="1">
      <c r="A29" s="171"/>
      <c r="B29" s="180"/>
      <c r="C29" s="171"/>
      <c r="D29" s="171"/>
      <c r="E29" s="181"/>
      <c r="F29" s="223" t="s">
        <v>96</v>
      </c>
      <c r="G29" s="14"/>
      <c r="H29" s="15"/>
      <c r="I29" s="270">
        <f>I27+I22+I17+I11</f>
        <v>8414</v>
      </c>
      <c r="J29" s="207"/>
      <c r="K29" s="274"/>
      <c r="L29" s="171"/>
      <c r="M29" s="171"/>
      <c r="N29" s="248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225"/>
      <c r="C30" s="226"/>
      <c r="D30" s="227"/>
      <c r="E30" s="171"/>
      <c r="F30" s="227"/>
      <c r="G30" s="227"/>
      <c r="H30" s="226"/>
      <c r="I30" s="227"/>
      <c r="J30" s="226"/>
      <c r="K30" s="254"/>
      <c r="L30" s="171"/>
      <c r="M30" s="171"/>
      <c r="N30" s="248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9" t="s">
        <v>97</v>
      </c>
      <c r="D31" s="230"/>
      <c r="E31" s="231"/>
      <c r="F31" s="231"/>
      <c r="G31" s="231"/>
      <c r="H31" s="231"/>
      <c r="I31" s="231"/>
      <c r="J31" s="226"/>
      <c r="K31" s="254"/>
      <c r="L31" s="171"/>
      <c r="M31" s="171"/>
      <c r="N31" s="248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32"/>
      <c r="D32" s="14"/>
      <c r="E32" s="14"/>
      <c r="F32" s="14"/>
      <c r="G32" s="14"/>
      <c r="H32" s="14"/>
      <c r="I32" s="15"/>
      <c r="J32" s="226"/>
      <c r="K32" s="254"/>
      <c r="L32" s="171"/>
      <c r="M32" s="171"/>
      <c r="N32" s="248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3"/>
      <c r="D33" s="14"/>
      <c r="E33" s="14"/>
      <c r="F33" s="14"/>
      <c r="G33" s="14"/>
      <c r="H33" s="14"/>
      <c r="I33" s="15"/>
      <c r="J33" s="226"/>
      <c r="K33" s="254"/>
      <c r="L33" s="171"/>
      <c r="M33" s="171"/>
      <c r="N33" s="248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256"/>
      <c r="L34" s="257"/>
      <c r="M34" s="257"/>
      <c r="N34" s="258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7:L17"/>
    <mergeCell ref="F29:H29"/>
    <mergeCell ref="D31:I31"/>
    <mergeCell ref="C32:I32"/>
    <mergeCell ref="C33:I33"/>
    <mergeCell ref="B2:I2"/>
    <mergeCell ref="C4:F4"/>
    <mergeCell ref="C5:I5"/>
    <mergeCell ref="K14:L14"/>
    <mergeCell ref="M14:N14"/>
    <mergeCell ref="K15:L15"/>
    <mergeCell ref="K16:L16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5.0" customHeight="1">
      <c r="A4" s="171"/>
      <c r="B4" s="174" t="s">
        <v>59</v>
      </c>
      <c r="C4" s="234" t="s">
        <v>292</v>
      </c>
      <c r="D4" s="14"/>
      <c r="E4" s="14"/>
      <c r="F4" s="15"/>
      <c r="G4" s="176"/>
      <c r="H4" s="174" t="s">
        <v>7</v>
      </c>
      <c r="I4" s="259" t="s">
        <v>22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I33*5%</f>
        <v>6096.05</v>
      </c>
      <c r="F9" s="192">
        <v>1.0</v>
      </c>
      <c r="G9" s="195">
        <f>F9*CONSOLIDADO!$G$50</f>
        <v>10</v>
      </c>
      <c r="H9" s="192"/>
      <c r="I9" s="263">
        <f>ROUND(F9*E9,0)</f>
        <v>6096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F10*CONSOLIDADO!$G$50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6096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293</v>
      </c>
      <c r="C14" s="191" t="s">
        <v>294</v>
      </c>
      <c r="D14" s="209" t="s">
        <v>66</v>
      </c>
      <c r="E14" s="210">
        <v>114600.0</v>
      </c>
      <c r="F14" s="211">
        <v>0.8</v>
      </c>
      <c r="G14" s="195">
        <f>F14*CONSOLIDADO!$G$50</f>
        <v>8</v>
      </c>
      <c r="H14" s="191"/>
      <c r="I14" s="210">
        <f t="shared" ref="I14:I22" si="1">F14*E14</f>
        <v>91680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295</v>
      </c>
      <c r="C15" s="191" t="s">
        <v>296</v>
      </c>
      <c r="D15" s="209" t="s">
        <v>23</v>
      </c>
      <c r="E15" s="210">
        <v>13530.0</v>
      </c>
      <c r="F15" s="211">
        <v>4.8</v>
      </c>
      <c r="G15" s="195">
        <f>F15*CONSOLIDADO!$G$50</f>
        <v>48</v>
      </c>
      <c r="H15" s="191"/>
      <c r="I15" s="210">
        <f t="shared" si="1"/>
        <v>64944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265</v>
      </c>
      <c r="C16" s="191" t="s">
        <v>297</v>
      </c>
      <c r="D16" s="209" t="s">
        <v>66</v>
      </c>
      <c r="E16" s="210">
        <v>5650.0</v>
      </c>
      <c r="F16" s="211">
        <v>3.0</v>
      </c>
      <c r="G16" s="195">
        <f>F16*CONSOLIDADO!$G$50</f>
        <v>30</v>
      </c>
      <c r="H16" s="191"/>
      <c r="I16" s="210">
        <f t="shared" si="1"/>
        <v>16950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 t="s">
        <v>76</v>
      </c>
      <c r="B17" s="191" t="s">
        <v>298</v>
      </c>
      <c r="C17" s="191" t="s">
        <v>299</v>
      </c>
      <c r="D17" s="209" t="s">
        <v>82</v>
      </c>
      <c r="E17" s="210">
        <v>20800.0</v>
      </c>
      <c r="F17" s="211">
        <v>0.15</v>
      </c>
      <c r="G17" s="195">
        <f>F17*CONSOLIDADO!$G$50</f>
        <v>1.5</v>
      </c>
      <c r="H17" s="191"/>
      <c r="I17" s="210">
        <f t="shared" si="1"/>
        <v>3120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 t="s">
        <v>76</v>
      </c>
      <c r="B18" s="191" t="s">
        <v>300</v>
      </c>
      <c r="C18" s="191" t="s">
        <v>301</v>
      </c>
      <c r="D18" s="209" t="s">
        <v>259</v>
      </c>
      <c r="E18" s="210">
        <v>58900.0</v>
      </c>
      <c r="F18" s="211">
        <v>0.15</v>
      </c>
      <c r="G18" s="195">
        <f>F18*CONSOLIDADO!$G$50</f>
        <v>1.5</v>
      </c>
      <c r="H18" s="191"/>
      <c r="I18" s="210">
        <f t="shared" si="1"/>
        <v>8835</v>
      </c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 t="s">
        <v>76</v>
      </c>
      <c r="B19" s="191" t="s">
        <v>257</v>
      </c>
      <c r="C19" s="191" t="s">
        <v>258</v>
      </c>
      <c r="D19" s="209" t="s">
        <v>259</v>
      </c>
      <c r="E19" s="210">
        <v>85400.0</v>
      </c>
      <c r="F19" s="211">
        <v>0.15</v>
      </c>
      <c r="G19" s="195">
        <f>F19*CONSOLIDADO!$G$50</f>
        <v>1.5</v>
      </c>
      <c r="H19" s="191"/>
      <c r="I19" s="210">
        <f t="shared" si="1"/>
        <v>12810</v>
      </c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 t="s">
        <v>76</v>
      </c>
      <c r="B20" s="191" t="s">
        <v>302</v>
      </c>
      <c r="C20" s="191" t="s">
        <v>303</v>
      </c>
      <c r="D20" s="209" t="s">
        <v>259</v>
      </c>
      <c r="E20" s="210">
        <v>29950.0</v>
      </c>
      <c r="F20" s="211">
        <v>0.1</v>
      </c>
      <c r="G20" s="195">
        <f>F20*CONSOLIDADO!$G$50</f>
        <v>1</v>
      </c>
      <c r="H20" s="191"/>
      <c r="I20" s="210">
        <f t="shared" si="1"/>
        <v>2995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91"/>
      <c r="C21" s="191" t="s">
        <v>304</v>
      </c>
      <c r="D21" s="209" t="s">
        <v>66</v>
      </c>
      <c r="E21" s="210">
        <v>25000.0</v>
      </c>
      <c r="F21" s="211">
        <v>1.0</v>
      </c>
      <c r="G21" s="195">
        <f>F21*CONSOLIDADO!$G$50</f>
        <v>10</v>
      </c>
      <c r="H21" s="191"/>
      <c r="I21" s="210">
        <f t="shared" si="1"/>
        <v>25000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1"/>
      <c r="C22" s="191"/>
      <c r="D22" s="209"/>
      <c r="E22" s="210"/>
      <c r="F22" s="211"/>
      <c r="G22" s="195">
        <f>F22*CONSOLIDADO!$G$50</f>
        <v>0</v>
      </c>
      <c r="H22" s="191"/>
      <c r="I22" s="210">
        <f t="shared" si="1"/>
        <v>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SUM(I14:I22)</f>
        <v>226334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86</v>
      </c>
      <c r="C24" s="204" t="s">
        <v>87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67</v>
      </c>
      <c r="F25" s="188" t="s">
        <v>68</v>
      </c>
      <c r="G25" s="208"/>
      <c r="H25" s="188" t="s">
        <v>69</v>
      </c>
      <c r="I25" s="262" t="s">
        <v>70</v>
      </c>
      <c r="J25" s="207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209"/>
      <c r="C26" s="191"/>
      <c r="D26" s="193"/>
      <c r="E26" s="210"/>
      <c r="F26" s="211"/>
      <c r="G26" s="195">
        <f>F26*CONSOLIDADO!$G$50</f>
        <v>0</v>
      </c>
      <c r="H26" s="214"/>
      <c r="I26" s="263">
        <v>0.0</v>
      </c>
      <c r="J26" s="207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>
        <f>F27*CONSOLIDADO!$G$50</f>
        <v>0</v>
      </c>
      <c r="H27" s="192"/>
      <c r="I27" s="263">
        <v>0.0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199"/>
      <c r="D28" s="199"/>
      <c r="E28" s="205"/>
      <c r="F28" s="199"/>
      <c r="G28" s="201"/>
      <c r="H28" s="202" t="s">
        <v>73</v>
      </c>
      <c r="I28" s="267">
        <f>SUM(I26)</f>
        <v>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04" t="s">
        <v>88</v>
      </c>
      <c r="C29" s="204" t="s">
        <v>89</v>
      </c>
      <c r="D29" s="199"/>
      <c r="E29" s="205"/>
      <c r="F29" s="199"/>
      <c r="G29" s="201"/>
      <c r="H29" s="199"/>
      <c r="I29" s="266"/>
      <c r="J29" s="207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88" t="s">
        <v>64</v>
      </c>
      <c r="C30" s="188" t="s">
        <v>65</v>
      </c>
      <c r="D30" s="188" t="s">
        <v>66</v>
      </c>
      <c r="E30" s="189" t="s">
        <v>90</v>
      </c>
      <c r="F30" s="188" t="s">
        <v>68</v>
      </c>
      <c r="G30" s="208"/>
      <c r="H30" s="188" t="s">
        <v>91</v>
      </c>
      <c r="I30" s="262" t="s">
        <v>70</v>
      </c>
      <c r="J30" s="207"/>
      <c r="K30" s="216"/>
      <c r="L30" s="216"/>
      <c r="M30" s="216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 t="s">
        <v>76</v>
      </c>
      <c r="B31" s="209" t="s">
        <v>305</v>
      </c>
      <c r="C31" s="192" t="s">
        <v>306</v>
      </c>
      <c r="D31" s="193" t="s">
        <v>94</v>
      </c>
      <c r="E31" s="217">
        <v>137700.0</v>
      </c>
      <c r="F31" s="211">
        <v>1.0</v>
      </c>
      <c r="G31" s="195">
        <f>H31*CONSOLIDADO!$G$50</f>
        <v>5.5</v>
      </c>
      <c r="H31" s="211">
        <v>0.55</v>
      </c>
      <c r="I31" s="263">
        <f t="shared" ref="I31:I32" si="2">ROUND(F31*E31*H31,0)</f>
        <v>75735</v>
      </c>
      <c r="J31" s="207"/>
      <c r="K31" s="171"/>
      <c r="L31" s="171"/>
      <c r="M31" s="218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 t="s">
        <v>76</v>
      </c>
      <c r="B32" s="209" t="s">
        <v>307</v>
      </c>
      <c r="C32" s="192" t="s">
        <v>308</v>
      </c>
      <c r="D32" s="193" t="s">
        <v>94</v>
      </c>
      <c r="E32" s="217">
        <v>83975.0</v>
      </c>
      <c r="F32" s="211">
        <v>1.0</v>
      </c>
      <c r="G32" s="195">
        <f>H32*CONSOLIDADO!$G$50</f>
        <v>5.5</v>
      </c>
      <c r="H32" s="211">
        <v>0.55</v>
      </c>
      <c r="I32" s="263">
        <f t="shared" si="2"/>
        <v>46186</v>
      </c>
      <c r="J32" s="207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199"/>
      <c r="C33" s="219" t="s">
        <v>95</v>
      </c>
      <c r="D33" s="219">
        <v>1.0</v>
      </c>
      <c r="E33" s="205"/>
      <c r="F33" s="199"/>
      <c r="G33" s="199"/>
      <c r="H33" s="202" t="s">
        <v>73</v>
      </c>
      <c r="I33" s="267">
        <f>SUM(I31:I32)</f>
        <v>121921</v>
      </c>
      <c r="J33" s="171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180"/>
      <c r="C34" s="220"/>
      <c r="D34" s="220"/>
      <c r="E34" s="181"/>
      <c r="F34" s="180"/>
      <c r="G34" s="180"/>
      <c r="H34" s="221"/>
      <c r="I34" s="269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6.5" customHeight="1">
      <c r="A35" s="171"/>
      <c r="B35" s="180"/>
      <c r="C35" s="171"/>
      <c r="D35" s="171"/>
      <c r="E35" s="181"/>
      <c r="F35" s="223" t="s">
        <v>96</v>
      </c>
      <c r="G35" s="14"/>
      <c r="H35" s="15"/>
      <c r="I35" s="270">
        <f>I33+I28+I23+I11</f>
        <v>354351</v>
      </c>
      <c r="J35" s="207"/>
      <c r="K35" s="218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225"/>
      <c r="C36" s="226"/>
      <c r="D36" s="227"/>
      <c r="E36" s="171"/>
      <c r="F36" s="227"/>
      <c r="G36" s="227"/>
      <c r="H36" s="226"/>
      <c r="I36" s="227"/>
      <c r="J36" s="226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225"/>
      <c r="C37" s="229" t="s">
        <v>97</v>
      </c>
      <c r="D37" s="230"/>
      <c r="E37" s="231"/>
      <c r="F37" s="231"/>
      <c r="G37" s="231"/>
      <c r="H37" s="231"/>
      <c r="I37" s="231"/>
      <c r="J37" s="226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225"/>
      <c r="C38" s="232"/>
      <c r="D38" s="14"/>
      <c r="E38" s="14"/>
      <c r="F38" s="14"/>
      <c r="G38" s="14"/>
      <c r="H38" s="14"/>
      <c r="I38" s="15"/>
      <c r="J38" s="226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225"/>
      <c r="C39" s="233"/>
      <c r="D39" s="14"/>
      <c r="E39" s="14"/>
      <c r="F39" s="14"/>
      <c r="G39" s="14"/>
      <c r="H39" s="14"/>
      <c r="I39" s="15"/>
      <c r="J39" s="226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>
      <c r="A235" s="171"/>
      <c r="B235" s="171"/>
      <c r="C235" s="171"/>
      <c r="D235" s="171"/>
      <c r="E235" s="171"/>
      <c r="F235" s="171"/>
      <c r="G235" s="171"/>
      <c r="H235" s="171"/>
      <c r="I235" s="171"/>
      <c r="J235" s="171"/>
      <c r="K235" s="171"/>
      <c r="L235" s="171"/>
      <c r="M235" s="171"/>
      <c r="N235" s="171"/>
      <c r="O235" s="171"/>
      <c r="P235" s="171"/>
      <c r="Q235" s="171"/>
      <c r="R235" s="171"/>
      <c r="S235" s="171"/>
      <c r="T235" s="171"/>
      <c r="U235" s="171"/>
      <c r="V235" s="171"/>
      <c r="W235" s="171"/>
      <c r="X235" s="171"/>
      <c r="Y235" s="171"/>
      <c r="Z235" s="171"/>
    </row>
    <row r="236" ht="15.75" customHeight="1">
      <c r="A236" s="171"/>
      <c r="B236" s="171"/>
      <c r="C236" s="171"/>
      <c r="D236" s="171"/>
      <c r="E236" s="171"/>
      <c r="F236" s="171"/>
      <c r="G236" s="171"/>
      <c r="H236" s="171"/>
      <c r="I236" s="171"/>
      <c r="J236" s="171"/>
      <c r="K236" s="171"/>
      <c r="L236" s="171"/>
      <c r="M236" s="171"/>
      <c r="N236" s="171"/>
      <c r="O236" s="171"/>
      <c r="P236" s="171"/>
      <c r="Q236" s="171"/>
      <c r="R236" s="171"/>
      <c r="S236" s="171"/>
      <c r="T236" s="171"/>
      <c r="U236" s="171"/>
      <c r="V236" s="171"/>
      <c r="W236" s="171"/>
      <c r="X236" s="171"/>
      <c r="Y236" s="171"/>
      <c r="Z236" s="171"/>
    </row>
    <row r="237" ht="15.75" customHeight="1">
      <c r="A237" s="171"/>
      <c r="B237" s="171"/>
      <c r="C237" s="171"/>
      <c r="D237" s="171"/>
      <c r="E237" s="171"/>
      <c r="F237" s="171"/>
      <c r="G237" s="171"/>
      <c r="H237" s="171"/>
      <c r="I237" s="171"/>
      <c r="J237" s="171"/>
      <c r="K237" s="171"/>
      <c r="L237" s="171"/>
      <c r="M237" s="171"/>
      <c r="N237" s="171"/>
      <c r="O237" s="171"/>
      <c r="P237" s="171"/>
      <c r="Q237" s="171"/>
      <c r="R237" s="171"/>
      <c r="S237" s="171"/>
      <c r="T237" s="171"/>
      <c r="U237" s="171"/>
      <c r="V237" s="171"/>
      <c r="W237" s="171"/>
      <c r="X237" s="171"/>
      <c r="Y237" s="171"/>
      <c r="Z237" s="171"/>
    </row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5:H35"/>
    <mergeCell ref="D37:I37"/>
    <mergeCell ref="C38:I38"/>
    <mergeCell ref="C39:I39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6" width="6.71"/>
    <col customWidth="1" min="7" max="7" width="13.29"/>
    <col customWidth="1" min="8" max="8" width="12.29"/>
    <col customWidth="1" min="9" max="9" width="14.29"/>
    <col customWidth="1" min="10" max="10" width="13.71"/>
    <col customWidth="1" min="11" max="25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</row>
    <row r="2" ht="20.25" customHeight="1">
      <c r="A2" s="171"/>
      <c r="B2" s="173" t="s">
        <v>58</v>
      </c>
      <c r="I2" s="171"/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</row>
    <row r="4" ht="46.5" customHeight="1">
      <c r="A4" s="171"/>
      <c r="B4" s="174" t="s">
        <v>59</v>
      </c>
      <c r="C4" s="234" t="s">
        <v>309</v>
      </c>
      <c r="D4" s="14"/>
      <c r="E4" s="14"/>
      <c r="F4" s="15"/>
      <c r="G4" s="174" t="s">
        <v>7</v>
      </c>
      <c r="H4" s="259" t="s">
        <v>23</v>
      </c>
      <c r="I4" s="178"/>
      <c r="J4" s="171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178"/>
      <c r="J5" s="171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</row>
    <row r="6" ht="15.75" customHeight="1">
      <c r="A6" s="171"/>
      <c r="B6" s="180"/>
      <c r="C6" s="180"/>
      <c r="D6" s="180"/>
      <c r="E6" s="181"/>
      <c r="F6" s="180"/>
      <c r="G6" s="180"/>
      <c r="H6" s="260"/>
      <c r="I6" s="183"/>
      <c r="J6" s="171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261"/>
      <c r="I7" s="183"/>
      <c r="J7" s="171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 t="s">
        <v>69</v>
      </c>
      <c r="H8" s="262" t="s">
        <v>70</v>
      </c>
      <c r="I8" s="183"/>
      <c r="J8" s="171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</row>
    <row r="9" ht="15.75" customHeight="1">
      <c r="A9" s="171"/>
      <c r="B9" s="191"/>
      <c r="C9" s="192" t="s">
        <v>71</v>
      </c>
      <c r="D9" s="193" t="s">
        <v>72</v>
      </c>
      <c r="E9" s="194">
        <f>H26*5%</f>
        <v>2425</v>
      </c>
      <c r="F9" s="192">
        <v>1.0</v>
      </c>
      <c r="G9" s="192"/>
      <c r="H9" s="263">
        <f>ROUND(F9*E9,0)</f>
        <v>2425</v>
      </c>
      <c r="I9" s="183"/>
      <c r="J9" s="171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</row>
    <row r="10" ht="15.75" customHeight="1">
      <c r="A10" s="171"/>
      <c r="B10" s="192"/>
      <c r="C10" s="197"/>
      <c r="D10" s="197"/>
      <c r="E10" s="197"/>
      <c r="F10" s="197"/>
      <c r="G10" s="197"/>
      <c r="H10" s="264">
        <v>0.0</v>
      </c>
      <c r="I10" s="183"/>
      <c r="J10" s="171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</row>
    <row r="11" ht="15.75" customHeight="1">
      <c r="A11" s="171"/>
      <c r="B11" s="199"/>
      <c r="C11" s="199"/>
      <c r="D11" s="199"/>
      <c r="E11" s="200"/>
      <c r="F11" s="199"/>
      <c r="G11" s="202" t="s">
        <v>73</v>
      </c>
      <c r="H11" s="265">
        <f>SUM(H9:H10)</f>
        <v>2425</v>
      </c>
      <c r="I11" s="171"/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199"/>
      <c r="H12" s="266"/>
      <c r="I12" s="207"/>
      <c r="J12" s="171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188" t="s">
        <v>69</v>
      </c>
      <c r="H13" s="262" t="s">
        <v>70</v>
      </c>
      <c r="I13" s="207"/>
      <c r="J13" s="171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</row>
    <row r="14" ht="15.75" customHeight="1">
      <c r="A14" s="171" t="s">
        <v>76</v>
      </c>
      <c r="B14" s="191" t="s">
        <v>310</v>
      </c>
      <c r="C14" s="191" t="s">
        <v>311</v>
      </c>
      <c r="D14" s="209" t="s">
        <v>82</v>
      </c>
      <c r="E14" s="210">
        <v>12578.0</v>
      </c>
      <c r="F14" s="211">
        <v>1.6993957703927487</v>
      </c>
      <c r="G14" s="191"/>
      <c r="H14" s="210">
        <f>F14*E14</f>
        <v>21375</v>
      </c>
      <c r="I14" s="207"/>
      <c r="J14" s="171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</row>
    <row r="15" ht="15.75" customHeight="1">
      <c r="A15" s="171"/>
      <c r="B15" s="191"/>
      <c r="C15" s="191"/>
      <c r="D15" s="209"/>
      <c r="E15" s="210"/>
      <c r="F15" s="211"/>
      <c r="G15" s="191"/>
      <c r="H15" s="210"/>
      <c r="I15" s="207"/>
      <c r="J15" s="171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</row>
    <row r="16" ht="15.75" customHeight="1">
      <c r="A16" s="171"/>
      <c r="B16" s="199"/>
      <c r="C16" s="199"/>
      <c r="D16" s="199"/>
      <c r="E16" s="205"/>
      <c r="F16" s="199"/>
      <c r="G16" s="202" t="s">
        <v>73</v>
      </c>
      <c r="H16" s="267">
        <f>SUM(H14:H15)</f>
        <v>21375</v>
      </c>
      <c r="I16" s="171"/>
      <c r="J16" s="171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</row>
    <row r="17" ht="15.75" customHeight="1">
      <c r="A17" s="171"/>
      <c r="B17" s="204" t="s">
        <v>86</v>
      </c>
      <c r="C17" s="204" t="s">
        <v>87</v>
      </c>
      <c r="D17" s="199"/>
      <c r="E17" s="205"/>
      <c r="F17" s="199"/>
      <c r="G17" s="199"/>
      <c r="H17" s="266"/>
      <c r="I17" s="207"/>
      <c r="J17" s="171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</row>
    <row r="18" ht="15.75" customHeight="1">
      <c r="A18" s="171"/>
      <c r="B18" s="188" t="s">
        <v>64</v>
      </c>
      <c r="C18" s="188" t="s">
        <v>65</v>
      </c>
      <c r="D18" s="188" t="s">
        <v>66</v>
      </c>
      <c r="E18" s="189" t="s">
        <v>67</v>
      </c>
      <c r="F18" s="188" t="s">
        <v>68</v>
      </c>
      <c r="G18" s="188" t="s">
        <v>69</v>
      </c>
      <c r="H18" s="262" t="s">
        <v>70</v>
      </c>
      <c r="I18" s="207"/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</row>
    <row r="19" ht="15.75" customHeight="1">
      <c r="A19" s="171"/>
      <c r="B19" s="209"/>
      <c r="C19" s="191"/>
      <c r="D19" s="193"/>
      <c r="E19" s="210"/>
      <c r="F19" s="211"/>
      <c r="G19" s="214"/>
      <c r="H19" s="263">
        <v>0.0</v>
      </c>
      <c r="I19" s="207"/>
      <c r="J19" s="171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</row>
    <row r="20" ht="15.75" customHeight="1">
      <c r="A20" s="171"/>
      <c r="B20" s="192"/>
      <c r="C20" s="192"/>
      <c r="D20" s="192"/>
      <c r="E20" s="215"/>
      <c r="F20" s="192"/>
      <c r="G20" s="192"/>
      <c r="H20" s="263">
        <v>0.0</v>
      </c>
      <c r="I20" s="207"/>
      <c r="J20" s="171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</row>
    <row r="21" ht="15.75" customHeight="1">
      <c r="A21" s="171"/>
      <c r="B21" s="199"/>
      <c r="C21" s="199"/>
      <c r="D21" s="199"/>
      <c r="E21" s="205"/>
      <c r="F21" s="199"/>
      <c r="G21" s="202" t="s">
        <v>73</v>
      </c>
      <c r="H21" s="267">
        <f>SUM(H19)</f>
        <v>0</v>
      </c>
      <c r="I21" s="171"/>
      <c r="J21" s="171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</row>
    <row r="22" ht="15.75" customHeight="1">
      <c r="A22" s="171"/>
      <c r="B22" s="204" t="s">
        <v>88</v>
      </c>
      <c r="C22" s="204" t="s">
        <v>89</v>
      </c>
      <c r="D22" s="199"/>
      <c r="E22" s="205"/>
      <c r="F22" s="199"/>
      <c r="G22" s="199"/>
      <c r="H22" s="266"/>
      <c r="I22" s="207"/>
      <c r="J22" s="171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</row>
    <row r="23" ht="15.75" customHeight="1">
      <c r="A23" s="171"/>
      <c r="B23" s="188" t="s">
        <v>64</v>
      </c>
      <c r="C23" s="188" t="s">
        <v>65</v>
      </c>
      <c r="D23" s="188" t="s">
        <v>66</v>
      </c>
      <c r="E23" s="189" t="s">
        <v>90</v>
      </c>
      <c r="F23" s="188" t="s">
        <v>68</v>
      </c>
      <c r="G23" s="188" t="s">
        <v>91</v>
      </c>
      <c r="H23" s="262" t="s">
        <v>70</v>
      </c>
      <c r="I23" s="207"/>
      <c r="J23" s="216"/>
      <c r="K23" s="216"/>
      <c r="L23" s="216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</row>
    <row r="24" ht="15.75" customHeight="1">
      <c r="A24" s="171" t="s">
        <v>76</v>
      </c>
      <c r="B24" s="209" t="s">
        <v>92</v>
      </c>
      <c r="C24" s="192" t="s">
        <v>93</v>
      </c>
      <c r="D24" s="193" t="s">
        <v>94</v>
      </c>
      <c r="E24" s="217">
        <v>194000.0</v>
      </c>
      <c r="F24" s="211">
        <v>1.0</v>
      </c>
      <c r="G24" s="211">
        <v>0.25</v>
      </c>
      <c r="H24" s="263">
        <f>ROUND(F24*E24*G24,0)</f>
        <v>48500</v>
      </c>
      <c r="I24" s="207"/>
      <c r="J24" s="171"/>
      <c r="K24" s="171"/>
      <c r="L24" s="218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</row>
    <row r="25" ht="15.75" customHeight="1">
      <c r="A25" s="171"/>
      <c r="B25" s="192"/>
      <c r="C25" s="192"/>
      <c r="D25" s="192"/>
      <c r="E25" s="215"/>
      <c r="F25" s="192"/>
      <c r="G25" s="192"/>
      <c r="H25" s="268"/>
      <c r="I25" s="207"/>
      <c r="J25" s="171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</row>
    <row r="26" ht="15.75" customHeight="1">
      <c r="A26" s="171"/>
      <c r="B26" s="199"/>
      <c r="C26" s="219" t="s">
        <v>95</v>
      </c>
      <c r="D26" s="219">
        <v>1.0</v>
      </c>
      <c r="E26" s="205"/>
      <c r="F26" s="199"/>
      <c r="G26" s="202" t="s">
        <v>73</v>
      </c>
      <c r="H26" s="267">
        <f>SUM(H24:H25)</f>
        <v>48500</v>
      </c>
      <c r="I26" s="171"/>
      <c r="J26" s="171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</row>
    <row r="27" ht="15.75" customHeight="1">
      <c r="A27" s="171"/>
      <c r="B27" s="180"/>
      <c r="C27" s="220"/>
      <c r="D27" s="220"/>
      <c r="E27" s="181"/>
      <c r="F27" s="180"/>
      <c r="G27" s="221"/>
      <c r="H27" s="269"/>
      <c r="I27" s="171"/>
      <c r="J27" s="171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</row>
    <row r="28" ht="16.5" customHeight="1">
      <c r="A28" s="171"/>
      <c r="B28" s="180"/>
      <c r="C28" s="171"/>
      <c r="D28" s="171"/>
      <c r="E28" s="181"/>
      <c r="F28" s="223" t="s">
        <v>96</v>
      </c>
      <c r="G28" s="15"/>
      <c r="H28" s="270">
        <f>H26+H21+H16+H11</f>
        <v>72300</v>
      </c>
      <c r="I28" s="207"/>
      <c r="J28" s="218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</row>
    <row r="29" ht="15.75" customHeight="1">
      <c r="A29" s="171"/>
      <c r="B29" s="225"/>
      <c r="C29" s="226"/>
      <c r="D29" s="227"/>
      <c r="E29" s="171"/>
      <c r="F29" s="227"/>
      <c r="G29" s="226"/>
      <c r="H29" s="227"/>
      <c r="I29" s="226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</row>
    <row r="30" ht="15.75" customHeight="1">
      <c r="A30" s="171"/>
      <c r="B30" s="225"/>
      <c r="C30" s="229" t="s">
        <v>97</v>
      </c>
      <c r="D30" s="230"/>
      <c r="E30" s="231"/>
      <c r="F30" s="231"/>
      <c r="G30" s="231"/>
      <c r="H30" s="231"/>
      <c r="I30" s="226"/>
      <c r="J30" s="171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</row>
    <row r="31" ht="15.75" customHeight="1">
      <c r="A31" s="171"/>
      <c r="B31" s="225"/>
      <c r="C31" s="232"/>
      <c r="D31" s="14"/>
      <c r="E31" s="14"/>
      <c r="F31" s="14"/>
      <c r="G31" s="14"/>
      <c r="H31" s="15"/>
      <c r="I31" s="226"/>
      <c r="J31" s="171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</row>
    <row r="32" ht="15.75" customHeight="1">
      <c r="A32" s="171"/>
      <c r="B32" s="225"/>
      <c r="C32" s="233"/>
      <c r="D32" s="14"/>
      <c r="E32" s="14"/>
      <c r="F32" s="14"/>
      <c r="G32" s="14"/>
      <c r="H32" s="15"/>
      <c r="I32" s="226"/>
      <c r="J32" s="171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</row>
    <row r="33" ht="15.75" customHeight="1">
      <c r="A33" s="171"/>
      <c r="B33" s="171"/>
      <c r="C33" s="171"/>
      <c r="D33" s="171"/>
      <c r="E33" s="171"/>
      <c r="F33" s="171"/>
      <c r="G33" s="171"/>
      <c r="H33" s="171"/>
      <c r="I33" s="171"/>
      <c r="J33" s="171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</row>
    <row r="34" ht="15.75" customHeight="1">
      <c r="A34" s="171"/>
      <c r="B34" s="171"/>
      <c r="C34" s="171"/>
      <c r="D34" s="171"/>
      <c r="E34" s="171"/>
      <c r="F34" s="171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</row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H2"/>
    <mergeCell ref="C4:F4"/>
    <mergeCell ref="C5:H5"/>
    <mergeCell ref="F28:G28"/>
    <mergeCell ref="D30:H30"/>
    <mergeCell ref="C31:H31"/>
    <mergeCell ref="C32:H32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9.0" customHeight="1">
      <c r="A4" s="171"/>
      <c r="B4" s="174" t="s">
        <v>59</v>
      </c>
      <c r="C4" s="234" t="s">
        <v>312</v>
      </c>
      <c r="D4" s="14"/>
      <c r="E4" s="14"/>
      <c r="F4" s="15"/>
      <c r="G4" s="176"/>
      <c r="H4" s="174" t="s">
        <v>7</v>
      </c>
      <c r="I4" s="259" t="s">
        <v>23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776</v>
      </c>
      <c r="F9" s="192">
        <v>1.0</v>
      </c>
      <c r="G9" s="195">
        <f>F9*CONSOLIDADO!$G$52</f>
        <v>130</v>
      </c>
      <c r="H9" s="192"/>
      <c r="I9" s="263">
        <f>ROUND(F9*E9,0)</f>
        <v>776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F10*CONSOLIDADO!$G$52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776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313</v>
      </c>
      <c r="C14" s="191" t="s">
        <v>314</v>
      </c>
      <c r="D14" s="209" t="s">
        <v>82</v>
      </c>
      <c r="E14" s="210">
        <v>16100.0</v>
      </c>
      <c r="F14" s="211">
        <v>0.5</v>
      </c>
      <c r="G14" s="195">
        <f>F14*CONSOLIDADO!$G$52</f>
        <v>65</v>
      </c>
      <c r="H14" s="191"/>
      <c r="I14" s="210">
        <f t="shared" ref="I14:I17" si="1">F14*E14</f>
        <v>8050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284" t="s">
        <v>315</v>
      </c>
      <c r="C15" s="191" t="s">
        <v>316</v>
      </c>
      <c r="D15" s="209" t="s">
        <v>39</v>
      </c>
      <c r="E15" s="210">
        <v>690600.0</v>
      </c>
      <c r="F15" s="211">
        <v>0.04</v>
      </c>
      <c r="G15" s="195">
        <f>F15*CONSOLIDADO!$G$52</f>
        <v>5.2</v>
      </c>
      <c r="H15" s="191"/>
      <c r="I15" s="210">
        <f t="shared" si="1"/>
        <v>27624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/>
      <c r="D16" s="209"/>
      <c r="E16" s="210"/>
      <c r="F16" s="211"/>
      <c r="G16" s="195">
        <f>F16*CONSOLIDADO!$G$52</f>
        <v>0</v>
      </c>
      <c r="H16" s="191"/>
      <c r="I16" s="210">
        <f t="shared" si="1"/>
        <v>0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1"/>
      <c r="D17" s="209"/>
      <c r="E17" s="210"/>
      <c r="F17" s="211"/>
      <c r="G17" s="195">
        <f>F17*CONSOLIDADO!$G$52</f>
        <v>0</v>
      </c>
      <c r="H17" s="191"/>
      <c r="I17" s="210">
        <f t="shared" si="1"/>
        <v>0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319">
        <f>SUM(I14:I17)</f>
        <v>35674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F21*CONSOLIDADO!$G$52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F22*CONSOLIDADO!$G$52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H26*CONSOLIDADO!$G$52</f>
        <v>10.4</v>
      </c>
      <c r="H26" s="211">
        <v>0.08</v>
      </c>
      <c r="I26" s="263">
        <f t="shared" ref="I26:I27" si="2">ROUND(F26*E26*H26,0)</f>
        <v>15520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209"/>
      <c r="C27" s="192"/>
      <c r="D27" s="193"/>
      <c r="E27" s="217"/>
      <c r="F27" s="211"/>
      <c r="G27" s="195"/>
      <c r="H27" s="211"/>
      <c r="I27" s="263">
        <f t="shared" si="2"/>
        <v>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15520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51970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5.43"/>
    <col customWidth="1" min="11" max="11" width="13.71"/>
    <col customWidth="1" min="12" max="12" width="20.43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2.0" customHeight="1">
      <c r="A4" s="171"/>
      <c r="B4" s="174" t="s">
        <v>59</v>
      </c>
      <c r="C4" s="234" t="s">
        <v>317</v>
      </c>
      <c r="D4" s="14"/>
      <c r="E4" s="14"/>
      <c r="F4" s="15"/>
      <c r="G4" s="176"/>
      <c r="H4" s="174" t="s">
        <v>7</v>
      </c>
      <c r="I4" s="259" t="s">
        <v>22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I29*15%</f>
        <v>3492</v>
      </c>
      <c r="F9" s="192">
        <v>1.0</v>
      </c>
      <c r="G9" s="195">
        <f>F9*CONSOLIDADO!$G$53</f>
        <v>100</v>
      </c>
      <c r="H9" s="192"/>
      <c r="I9" s="263">
        <f>ROUND(F9*E9,0)</f>
        <v>3492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F10*CONSOLIDADO!$G$53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3492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318</v>
      </c>
      <c r="C14" s="191" t="s">
        <v>319</v>
      </c>
      <c r="D14" s="209" t="s">
        <v>260</v>
      </c>
      <c r="E14" s="210">
        <v>103745.0</v>
      </c>
      <c r="F14" s="211">
        <v>0.275</v>
      </c>
      <c r="G14" s="195">
        <f>F14*CONSOLIDADO!$G$53</f>
        <v>27.5</v>
      </c>
      <c r="H14" s="191"/>
      <c r="I14" s="210">
        <f t="shared" ref="I14:I16" si="1">F14*E14</f>
        <v>28529.875</v>
      </c>
      <c r="J14" s="207"/>
      <c r="K14" s="238" t="s">
        <v>320</v>
      </c>
      <c r="L14" s="15"/>
      <c r="M14" s="240" t="s">
        <v>184</v>
      </c>
      <c r="N14" s="15"/>
      <c r="P14" s="238" t="s">
        <v>321</v>
      </c>
      <c r="Q14" s="15"/>
      <c r="R14" s="240" t="s">
        <v>184</v>
      </c>
      <c r="S14" s="15"/>
      <c r="T14" s="246"/>
      <c r="U14" s="171"/>
      <c r="V14" s="171"/>
      <c r="W14" s="171"/>
      <c r="X14" s="171"/>
      <c r="Y14" s="171"/>
      <c r="Z14" s="171"/>
    </row>
    <row r="15" ht="15.75" customHeight="1">
      <c r="A15" s="171"/>
      <c r="B15" s="284"/>
      <c r="C15" s="191" t="s">
        <v>320</v>
      </c>
      <c r="D15" s="209" t="s">
        <v>259</v>
      </c>
      <c r="E15" s="210">
        <v>49279.3</v>
      </c>
      <c r="F15" s="211">
        <v>0.09986915367483296</v>
      </c>
      <c r="G15" s="195">
        <f>F15*CONSOLIDADO!$G$53</f>
        <v>9.986915367</v>
      </c>
      <c r="H15" s="191"/>
      <c r="I15" s="210">
        <f t="shared" si="1"/>
        <v>4921.481985</v>
      </c>
      <c r="J15" s="207"/>
      <c r="K15" s="240" t="s">
        <v>128</v>
      </c>
      <c r="L15" s="15"/>
      <c r="M15" s="299">
        <v>45190.0</v>
      </c>
      <c r="N15" s="248"/>
      <c r="O15" s="171"/>
      <c r="P15" s="240" t="s">
        <v>322</v>
      </c>
      <c r="Q15" s="15"/>
      <c r="R15" s="249">
        <v>145500.0</v>
      </c>
      <c r="S15" s="171"/>
      <c r="T15" s="248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 t="s">
        <v>321</v>
      </c>
      <c r="D16" s="209" t="s">
        <v>259</v>
      </c>
      <c r="E16" s="210">
        <v>29279.0</v>
      </c>
      <c r="F16" s="211">
        <v>0.3</v>
      </c>
      <c r="G16" s="195">
        <f>F16*CONSOLIDADO!$G$53</f>
        <v>30</v>
      </c>
      <c r="H16" s="191"/>
      <c r="I16" s="210">
        <f t="shared" si="1"/>
        <v>8783.7</v>
      </c>
      <c r="J16" s="207"/>
      <c r="K16" s="240" t="s">
        <v>323</v>
      </c>
      <c r="L16" s="15"/>
      <c r="M16" s="299">
        <v>57748.0</v>
      </c>
      <c r="N16" s="248"/>
      <c r="O16" s="171"/>
      <c r="P16" s="240" t="s">
        <v>103</v>
      </c>
      <c r="Q16" s="15"/>
      <c r="R16" s="249">
        <v>146900.0</v>
      </c>
      <c r="S16" s="171"/>
      <c r="T16" s="248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1"/>
      <c r="D17" s="209"/>
      <c r="E17" s="210"/>
      <c r="F17" s="211"/>
      <c r="G17" s="195"/>
      <c r="H17" s="191"/>
      <c r="I17" s="210"/>
      <c r="J17" s="207"/>
      <c r="K17" s="240" t="s">
        <v>123</v>
      </c>
      <c r="L17" s="15"/>
      <c r="M17" s="299">
        <v>44900.0</v>
      </c>
      <c r="N17" s="248"/>
      <c r="O17" s="171"/>
      <c r="P17" s="240" t="s">
        <v>128</v>
      </c>
      <c r="Q17" s="15"/>
      <c r="R17" s="249">
        <v>146790.0</v>
      </c>
      <c r="S17" s="171"/>
      <c r="T17" s="248"/>
      <c r="U17" s="171"/>
      <c r="V17" s="171"/>
      <c r="W17" s="171"/>
      <c r="X17" s="171"/>
      <c r="Y17" s="171"/>
      <c r="Z17" s="171"/>
    </row>
    <row r="18" ht="15.75" customHeight="1">
      <c r="A18" s="171"/>
      <c r="B18" s="191"/>
      <c r="C18" s="191"/>
      <c r="D18" s="209"/>
      <c r="E18" s="210"/>
      <c r="F18" s="211"/>
      <c r="G18" s="195">
        <f>F18*CONSOLIDADO!$G$53</f>
        <v>0</v>
      </c>
      <c r="H18" s="191"/>
      <c r="I18" s="210">
        <f>F18*E18</f>
        <v>0</v>
      </c>
      <c r="J18" s="207"/>
      <c r="K18" s="254"/>
      <c r="L18" s="171"/>
      <c r="M18" s="299">
        <f>SUM(M15:M17)</f>
        <v>147838</v>
      </c>
      <c r="N18" s="300">
        <f>M18/3</f>
        <v>49279.33333</v>
      </c>
      <c r="O18" s="171"/>
      <c r="P18" s="254"/>
      <c r="Q18" s="171"/>
      <c r="R18" s="249">
        <f>SUM(R15:R17)</f>
        <v>439190</v>
      </c>
      <c r="S18" s="249">
        <f>R18/3</f>
        <v>146396.6667</v>
      </c>
      <c r="T18" s="249">
        <f>S18/5</f>
        <v>29279.33333</v>
      </c>
      <c r="U18" s="171"/>
      <c r="V18" s="171"/>
      <c r="W18" s="171"/>
      <c r="X18" s="171"/>
      <c r="Y18" s="171"/>
      <c r="Z18" s="171"/>
    </row>
    <row r="19" ht="15.75" customHeight="1">
      <c r="A19" s="171"/>
      <c r="B19" s="199"/>
      <c r="C19" s="199"/>
      <c r="D19" s="199"/>
      <c r="E19" s="205"/>
      <c r="F19" s="199"/>
      <c r="G19" s="201"/>
      <c r="H19" s="202" t="s">
        <v>73</v>
      </c>
      <c r="I19" s="267">
        <f>SUM(I14:I18)</f>
        <v>42235.05698</v>
      </c>
      <c r="J19" s="171"/>
      <c r="K19" s="254"/>
      <c r="L19" s="171"/>
      <c r="M19" s="171"/>
      <c r="N19" s="248"/>
      <c r="O19" s="171"/>
      <c r="P19" s="254"/>
      <c r="Q19" s="171"/>
      <c r="R19" s="171"/>
      <c r="S19" s="171"/>
      <c r="T19" s="248"/>
      <c r="U19" s="171"/>
      <c r="V19" s="171"/>
      <c r="W19" s="171"/>
      <c r="X19" s="171"/>
      <c r="Y19" s="171"/>
      <c r="Z19" s="171"/>
    </row>
    <row r="20" ht="15.75" customHeight="1">
      <c r="A20" s="171"/>
      <c r="B20" s="204" t="s">
        <v>86</v>
      </c>
      <c r="C20" s="204" t="s">
        <v>87</v>
      </c>
      <c r="D20" s="199"/>
      <c r="E20" s="205"/>
      <c r="F20" s="199"/>
      <c r="G20" s="201"/>
      <c r="H20" s="199"/>
      <c r="I20" s="266"/>
      <c r="J20" s="207"/>
      <c r="K20" s="254"/>
      <c r="L20" s="171"/>
      <c r="M20" s="171"/>
      <c r="N20" s="248"/>
      <c r="O20" s="171"/>
      <c r="P20" s="254"/>
      <c r="Q20" s="171"/>
      <c r="R20" s="171"/>
      <c r="S20" s="171"/>
      <c r="T20" s="248"/>
      <c r="U20" s="171"/>
      <c r="V20" s="171"/>
      <c r="W20" s="171"/>
      <c r="X20" s="171"/>
      <c r="Y20" s="171"/>
      <c r="Z20" s="171"/>
    </row>
    <row r="21" ht="15.75" customHeight="1">
      <c r="A21" s="171"/>
      <c r="B21" s="188" t="s">
        <v>64</v>
      </c>
      <c r="C21" s="188" t="s">
        <v>65</v>
      </c>
      <c r="D21" s="188" t="s">
        <v>66</v>
      </c>
      <c r="E21" s="189" t="s">
        <v>67</v>
      </c>
      <c r="F21" s="188" t="s">
        <v>68</v>
      </c>
      <c r="G21" s="208"/>
      <c r="H21" s="188" t="s">
        <v>69</v>
      </c>
      <c r="I21" s="262" t="s">
        <v>70</v>
      </c>
      <c r="J21" s="207"/>
      <c r="K21" s="254"/>
      <c r="L21" s="171"/>
      <c r="M21" s="171"/>
      <c r="N21" s="248"/>
      <c r="O21" s="171"/>
      <c r="P21" s="254"/>
      <c r="Q21" s="171"/>
      <c r="R21" s="171"/>
      <c r="S21" s="171"/>
      <c r="T21" s="248"/>
      <c r="U21" s="171"/>
      <c r="V21" s="171"/>
      <c r="W21" s="171"/>
      <c r="X21" s="171"/>
      <c r="Y21" s="171"/>
      <c r="Z21" s="171"/>
    </row>
    <row r="22" ht="15.75" customHeight="1">
      <c r="A22" s="171"/>
      <c r="B22" s="209"/>
      <c r="C22" s="191"/>
      <c r="D22" s="193"/>
      <c r="E22" s="210"/>
      <c r="F22" s="211"/>
      <c r="G22" s="195">
        <f>F22*CONSOLIDADO!$G$53</f>
        <v>0</v>
      </c>
      <c r="H22" s="214"/>
      <c r="I22" s="263">
        <v>0.0</v>
      </c>
      <c r="J22" s="207"/>
      <c r="K22" s="254"/>
      <c r="L22" s="171"/>
      <c r="M22" s="171"/>
      <c r="N22" s="248"/>
      <c r="O22" s="171"/>
      <c r="P22" s="254"/>
      <c r="Q22" s="171"/>
      <c r="R22" s="171"/>
      <c r="S22" s="171"/>
      <c r="T22" s="248"/>
      <c r="U22" s="171"/>
      <c r="V22" s="171"/>
      <c r="W22" s="171"/>
      <c r="X22" s="171"/>
      <c r="Y22" s="171"/>
      <c r="Z22" s="171"/>
    </row>
    <row r="23" ht="15.75" customHeight="1">
      <c r="A23" s="171"/>
      <c r="B23" s="192"/>
      <c r="C23" s="192"/>
      <c r="D23" s="192"/>
      <c r="E23" s="215"/>
      <c r="F23" s="192"/>
      <c r="G23" s="195">
        <f>F23*CONSOLIDADO!$G$53</f>
        <v>0</v>
      </c>
      <c r="H23" s="192"/>
      <c r="I23" s="263">
        <v>0.0</v>
      </c>
      <c r="J23" s="207"/>
      <c r="K23" s="254"/>
      <c r="L23" s="171"/>
      <c r="M23" s="171"/>
      <c r="N23" s="248"/>
      <c r="O23" s="171"/>
      <c r="P23" s="254"/>
      <c r="Q23" s="171"/>
      <c r="R23" s="171"/>
      <c r="S23" s="171"/>
      <c r="T23" s="248"/>
      <c r="U23" s="171"/>
      <c r="V23" s="171"/>
      <c r="W23" s="171"/>
      <c r="X23" s="171"/>
      <c r="Y23" s="171"/>
      <c r="Z23" s="171"/>
    </row>
    <row r="24" ht="15.75" customHeight="1">
      <c r="A24" s="171"/>
      <c r="B24" s="199"/>
      <c r="C24" s="199"/>
      <c r="D24" s="199"/>
      <c r="E24" s="205"/>
      <c r="F24" s="199"/>
      <c r="G24" s="201"/>
      <c r="H24" s="202" t="s">
        <v>73</v>
      </c>
      <c r="I24" s="267">
        <f>SUM(I22)</f>
        <v>0</v>
      </c>
      <c r="J24" s="171"/>
      <c r="K24" s="254"/>
      <c r="L24" s="171"/>
      <c r="M24" s="171"/>
      <c r="N24" s="248"/>
      <c r="O24" s="171"/>
      <c r="P24" s="254"/>
      <c r="Q24" s="171"/>
      <c r="R24" s="171"/>
      <c r="S24" s="171"/>
      <c r="T24" s="248"/>
      <c r="U24" s="171"/>
      <c r="V24" s="171"/>
      <c r="W24" s="171"/>
      <c r="X24" s="171"/>
      <c r="Y24" s="171"/>
      <c r="Z24" s="171"/>
    </row>
    <row r="25" ht="15.75" customHeight="1">
      <c r="A25" s="171"/>
      <c r="B25" s="204" t="s">
        <v>88</v>
      </c>
      <c r="C25" s="204" t="s">
        <v>89</v>
      </c>
      <c r="D25" s="199"/>
      <c r="E25" s="205"/>
      <c r="F25" s="199"/>
      <c r="G25" s="201"/>
      <c r="H25" s="199"/>
      <c r="I25" s="266"/>
      <c r="J25" s="207"/>
      <c r="K25" s="254"/>
      <c r="L25" s="171"/>
      <c r="M25" s="171"/>
      <c r="N25" s="248"/>
      <c r="O25" s="171"/>
      <c r="P25" s="254"/>
      <c r="Q25" s="171"/>
      <c r="R25" s="171"/>
      <c r="S25" s="171"/>
      <c r="T25" s="248"/>
      <c r="U25" s="171"/>
      <c r="V25" s="171"/>
      <c r="W25" s="171"/>
      <c r="X25" s="171"/>
      <c r="Y25" s="171"/>
      <c r="Z25" s="171"/>
    </row>
    <row r="26" ht="15.75" customHeight="1">
      <c r="A26" s="171"/>
      <c r="B26" s="188" t="s">
        <v>64</v>
      </c>
      <c r="C26" s="188" t="s">
        <v>65</v>
      </c>
      <c r="D26" s="188" t="s">
        <v>66</v>
      </c>
      <c r="E26" s="189" t="s">
        <v>90</v>
      </c>
      <c r="F26" s="188" t="s">
        <v>68</v>
      </c>
      <c r="G26" s="208"/>
      <c r="H26" s="188" t="s">
        <v>91</v>
      </c>
      <c r="I26" s="262" t="s">
        <v>70</v>
      </c>
      <c r="J26" s="207"/>
      <c r="K26" s="255"/>
      <c r="L26" s="216"/>
      <c r="M26" s="216"/>
      <c r="N26" s="248"/>
      <c r="O26" s="171"/>
      <c r="P26" s="254"/>
      <c r="Q26" s="171"/>
      <c r="R26" s="171"/>
      <c r="S26" s="171"/>
      <c r="T26" s="248"/>
      <c r="U26" s="171"/>
      <c r="V26" s="171"/>
      <c r="W26" s="171"/>
      <c r="X26" s="171"/>
      <c r="Y26" s="171"/>
      <c r="Z26" s="171"/>
    </row>
    <row r="27" ht="15.75" customHeight="1">
      <c r="A27" s="171" t="s">
        <v>76</v>
      </c>
      <c r="B27" s="209" t="s">
        <v>92</v>
      </c>
      <c r="C27" s="192" t="s">
        <v>93</v>
      </c>
      <c r="D27" s="193" t="s">
        <v>94</v>
      </c>
      <c r="E27" s="217">
        <v>194000.0</v>
      </c>
      <c r="F27" s="211">
        <v>1.0</v>
      </c>
      <c r="G27" s="195">
        <f>H27*CONSOLIDADO!$G$53</f>
        <v>12</v>
      </c>
      <c r="H27" s="211">
        <v>0.12</v>
      </c>
      <c r="I27" s="263">
        <f t="shared" ref="I27:I28" si="2">ROUND(F27*E27*H27,0)</f>
        <v>23280</v>
      </c>
      <c r="J27" s="207"/>
      <c r="K27" s="254"/>
      <c r="L27" s="171"/>
      <c r="M27" s="218"/>
      <c r="N27" s="248"/>
      <c r="O27" s="171"/>
      <c r="P27" s="254"/>
      <c r="Q27" s="171"/>
      <c r="R27" s="171"/>
      <c r="S27" s="171"/>
      <c r="T27" s="248"/>
      <c r="U27" s="171"/>
      <c r="V27" s="171"/>
      <c r="W27" s="171"/>
      <c r="X27" s="171"/>
      <c r="Y27" s="171"/>
      <c r="Z27" s="171"/>
    </row>
    <row r="28" ht="15.75" customHeight="1">
      <c r="A28" s="171"/>
      <c r="B28" s="209"/>
      <c r="C28" s="192"/>
      <c r="D28" s="193"/>
      <c r="E28" s="217"/>
      <c r="F28" s="211"/>
      <c r="G28" s="195"/>
      <c r="H28" s="211"/>
      <c r="I28" s="263">
        <f t="shared" si="2"/>
        <v>0</v>
      </c>
      <c r="J28" s="207"/>
      <c r="K28" s="254"/>
      <c r="L28" s="171"/>
      <c r="M28" s="171"/>
      <c r="N28" s="248"/>
      <c r="O28" s="171"/>
      <c r="P28" s="256"/>
      <c r="Q28" s="257"/>
      <c r="R28" s="257"/>
      <c r="S28" s="257"/>
      <c r="T28" s="258"/>
      <c r="U28" s="171"/>
      <c r="V28" s="171"/>
      <c r="W28" s="171"/>
      <c r="X28" s="171"/>
      <c r="Y28" s="171"/>
      <c r="Z28" s="171"/>
    </row>
    <row r="29" ht="15.75" customHeight="1">
      <c r="A29" s="171"/>
      <c r="B29" s="199"/>
      <c r="C29" s="219" t="s">
        <v>95</v>
      </c>
      <c r="D29" s="219">
        <v>1.0</v>
      </c>
      <c r="E29" s="205"/>
      <c r="F29" s="199"/>
      <c r="G29" s="199"/>
      <c r="H29" s="202" t="s">
        <v>73</v>
      </c>
      <c r="I29" s="267">
        <f>SUM(I27:I28)</f>
        <v>23280</v>
      </c>
      <c r="J29" s="171"/>
      <c r="K29" s="254"/>
      <c r="L29" s="171"/>
      <c r="M29" s="171"/>
      <c r="N29" s="248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80"/>
      <c r="C30" s="220"/>
      <c r="D30" s="220"/>
      <c r="E30" s="181"/>
      <c r="F30" s="180"/>
      <c r="G30" s="180"/>
      <c r="H30" s="221"/>
      <c r="I30" s="269"/>
      <c r="J30" s="171"/>
      <c r="K30" s="256"/>
      <c r="L30" s="257"/>
      <c r="M30" s="257"/>
      <c r="N30" s="258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6.5" customHeight="1">
      <c r="A31" s="171"/>
      <c r="B31" s="180"/>
      <c r="C31" s="171"/>
      <c r="D31" s="171"/>
      <c r="E31" s="181"/>
      <c r="F31" s="223" t="s">
        <v>96</v>
      </c>
      <c r="G31" s="14"/>
      <c r="H31" s="15"/>
      <c r="I31" s="270">
        <f>I29+I24+I19+I11</f>
        <v>69007.05698</v>
      </c>
      <c r="J31" s="207"/>
      <c r="K31" s="218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6"/>
      <c r="D32" s="227"/>
      <c r="E32" s="171"/>
      <c r="F32" s="227"/>
      <c r="G32" s="227"/>
      <c r="H32" s="226"/>
      <c r="I32" s="227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29" t="s">
        <v>97</v>
      </c>
      <c r="D33" s="230"/>
      <c r="E33" s="231"/>
      <c r="F33" s="231"/>
      <c r="G33" s="231"/>
      <c r="H33" s="231"/>
      <c r="I33" s="231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2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225"/>
      <c r="C35" s="233"/>
      <c r="D35" s="14"/>
      <c r="E35" s="14"/>
      <c r="F35" s="14"/>
      <c r="G35" s="14"/>
      <c r="H35" s="14"/>
      <c r="I35" s="15"/>
      <c r="J35" s="226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7">
    <mergeCell ref="B2:I2"/>
    <mergeCell ref="C4:F4"/>
    <mergeCell ref="C5:I5"/>
    <mergeCell ref="K14:L14"/>
    <mergeCell ref="M14:N14"/>
    <mergeCell ref="R14:S14"/>
    <mergeCell ref="K15:L15"/>
    <mergeCell ref="D33:I33"/>
    <mergeCell ref="C34:I34"/>
    <mergeCell ref="C35:I35"/>
    <mergeCell ref="P14:Q14"/>
    <mergeCell ref="P15:Q15"/>
    <mergeCell ref="K16:L16"/>
    <mergeCell ref="P16:Q16"/>
    <mergeCell ref="K17:L17"/>
    <mergeCell ref="P17:Q17"/>
    <mergeCell ref="F31:H31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44.25" customHeight="1">
      <c r="A4" s="171"/>
      <c r="B4" s="174" t="s">
        <v>59</v>
      </c>
      <c r="C4" s="234" t="s">
        <v>324</v>
      </c>
      <c r="D4" s="14"/>
      <c r="E4" s="14"/>
      <c r="F4" s="15"/>
      <c r="G4" s="176"/>
      <c r="H4" s="174" t="s">
        <v>7</v>
      </c>
      <c r="I4" s="259" t="s">
        <v>22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1164</v>
      </c>
      <c r="F9" s="314">
        <v>0.9815624999999999</v>
      </c>
      <c r="G9" s="195">
        <f>F9*CONSOLIDADO!$G$56</f>
        <v>127.603125</v>
      </c>
      <c r="H9" s="192"/>
      <c r="I9" s="263">
        <f>ROUND(F9*E9,0)</f>
        <v>1143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F10*CONSOLIDADO!$G$56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1143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325</v>
      </c>
      <c r="C14" s="191" t="s">
        <v>326</v>
      </c>
      <c r="D14" s="209" t="s">
        <v>22</v>
      </c>
      <c r="E14" s="210">
        <v>30100.0</v>
      </c>
      <c r="F14" s="211">
        <v>1.03</v>
      </c>
      <c r="G14" s="195">
        <f>F14*CONSOLIDADO!$G$56</f>
        <v>133.9</v>
      </c>
      <c r="H14" s="191"/>
      <c r="I14" s="210">
        <f t="shared" ref="I14:I17" si="1">F14*E14</f>
        <v>31003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327</v>
      </c>
      <c r="C15" s="191" t="s">
        <v>328</v>
      </c>
      <c r="D15" s="209" t="s">
        <v>82</v>
      </c>
      <c r="E15" s="210">
        <v>1815.0</v>
      </c>
      <c r="F15" s="211">
        <v>3.15</v>
      </c>
      <c r="G15" s="195">
        <f>F15*CONSOLIDADO!$G$56</f>
        <v>409.5</v>
      </c>
      <c r="H15" s="191"/>
      <c r="I15" s="210">
        <f t="shared" si="1"/>
        <v>5717.25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76</v>
      </c>
      <c r="B16" s="191" t="s">
        <v>329</v>
      </c>
      <c r="C16" s="191" t="s">
        <v>330</v>
      </c>
      <c r="D16" s="209" t="s">
        <v>82</v>
      </c>
      <c r="E16" s="210">
        <v>5427.0</v>
      </c>
      <c r="F16" s="211">
        <v>0.25</v>
      </c>
      <c r="G16" s="195">
        <f>F16*CONSOLIDADO!$G$56</f>
        <v>32.5</v>
      </c>
      <c r="H16" s="191"/>
      <c r="I16" s="210">
        <f t="shared" si="1"/>
        <v>1356.75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1"/>
      <c r="D17" s="209"/>
      <c r="E17" s="210"/>
      <c r="F17" s="211"/>
      <c r="G17" s="195">
        <f>F17*CONSOLIDADO!$G$56</f>
        <v>0</v>
      </c>
      <c r="H17" s="191"/>
      <c r="I17" s="210">
        <f t="shared" si="1"/>
        <v>0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38077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F21*CONSOLIDADO!$G$56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F22*CONSOLIDADO!$G$56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H26*CONSOLIDADO!$G$56</f>
        <v>15.6</v>
      </c>
      <c r="H26" s="211">
        <v>0.12</v>
      </c>
      <c r="I26" s="263">
        <f t="shared" ref="I26:I27" si="2">ROUND(F26*E26*H26,0)</f>
        <v>23280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209"/>
      <c r="C27" s="192"/>
      <c r="D27" s="193"/>
      <c r="E27" s="217"/>
      <c r="F27" s="211"/>
      <c r="G27" s="195"/>
      <c r="H27" s="211"/>
      <c r="I27" s="263">
        <f t="shared" si="2"/>
        <v>0</v>
      </c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23280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62500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7.86"/>
    <col customWidth="1" min="2" max="2" width="12.14"/>
    <col customWidth="1" min="3" max="3" width="75.71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2" width="28.14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0.25" customHeight="1">
      <c r="A4" s="320">
        <v>4250.0</v>
      </c>
      <c r="B4" s="174" t="s">
        <v>59</v>
      </c>
      <c r="C4" s="313" t="s">
        <v>331</v>
      </c>
      <c r="D4" s="14"/>
      <c r="E4" s="14"/>
      <c r="F4" s="15"/>
      <c r="G4" s="176"/>
      <c r="H4" s="174" t="s">
        <v>7</v>
      </c>
      <c r="I4" s="259" t="s">
        <v>22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I29*5%</f>
        <v>0</v>
      </c>
      <c r="F9" s="192">
        <v>1.0</v>
      </c>
      <c r="G9" s="192">
        <f>F9*CONSOLIDADO!$G$70</f>
        <v>15</v>
      </c>
      <c r="H9" s="192"/>
      <c r="I9" s="263">
        <f t="shared" ref="I9:I11" si="1">ROUND(F9*E9,0)</f>
        <v>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 t="s">
        <v>332</v>
      </c>
      <c r="B10" s="209">
        <v>3007.0</v>
      </c>
      <c r="C10" s="192" t="s">
        <v>333</v>
      </c>
      <c r="D10" s="193" t="s">
        <v>22</v>
      </c>
      <c r="E10" s="194">
        <v>760.0</v>
      </c>
      <c r="F10" s="192">
        <v>1.0</v>
      </c>
      <c r="G10" s="192"/>
      <c r="H10" s="192"/>
      <c r="I10" s="263">
        <f t="shared" si="1"/>
        <v>760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2"/>
      <c r="C11" s="197"/>
      <c r="D11" s="197"/>
      <c r="E11" s="197"/>
      <c r="F11" s="197"/>
      <c r="G11" s="192">
        <f>F11*CONSOLIDADO!$G$70</f>
        <v>0</v>
      </c>
      <c r="H11" s="197"/>
      <c r="I11" s="263">
        <f t="shared" si="1"/>
        <v>0</v>
      </c>
      <c r="J11" s="183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199"/>
      <c r="C12" s="199"/>
      <c r="D12" s="199"/>
      <c r="E12" s="200"/>
      <c r="F12" s="199"/>
      <c r="G12" s="199"/>
      <c r="H12" s="202" t="s">
        <v>73</v>
      </c>
      <c r="I12" s="265">
        <f>SUM(I9:I11)</f>
        <v>760</v>
      </c>
      <c r="J12" s="171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204" t="s">
        <v>74</v>
      </c>
      <c r="C13" s="204" t="s">
        <v>75</v>
      </c>
      <c r="D13" s="199"/>
      <c r="E13" s="205"/>
      <c r="F13" s="199"/>
      <c r="G13" s="199"/>
      <c r="H13" s="199"/>
      <c r="I13" s="266"/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188" t="s">
        <v>64</v>
      </c>
      <c r="C14" s="188" t="s">
        <v>65</v>
      </c>
      <c r="D14" s="188" t="s">
        <v>66</v>
      </c>
      <c r="E14" s="189" t="s">
        <v>67</v>
      </c>
      <c r="F14" s="188" t="s">
        <v>68</v>
      </c>
      <c r="G14" s="188"/>
      <c r="H14" s="188" t="s">
        <v>69</v>
      </c>
      <c r="I14" s="262" t="s">
        <v>70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>
      <c r="A15" s="171" t="s">
        <v>332</v>
      </c>
      <c r="B15" s="191">
        <v>3866.0</v>
      </c>
      <c r="C15" s="191" t="s">
        <v>334</v>
      </c>
      <c r="D15" s="209" t="s">
        <v>22</v>
      </c>
      <c r="E15" s="210">
        <v>3116.0</v>
      </c>
      <c r="F15" s="211">
        <v>1.0</v>
      </c>
      <c r="G15" s="192">
        <f>F15*CONSOLIDADO!$G$70</f>
        <v>15</v>
      </c>
      <c r="H15" s="191"/>
      <c r="I15" s="210">
        <f t="shared" ref="I15:I18" si="2">F15*E15</f>
        <v>3116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48.75" customHeight="1">
      <c r="A16" s="171" t="s">
        <v>332</v>
      </c>
      <c r="B16" s="191">
        <v>4200.0</v>
      </c>
      <c r="C16" s="191" t="s">
        <v>335</v>
      </c>
      <c r="D16" s="209" t="s">
        <v>22</v>
      </c>
      <c r="E16" s="210">
        <v>82420.0</v>
      </c>
      <c r="F16" s="211">
        <v>1.0</v>
      </c>
      <c r="G16" s="192"/>
      <c r="H16" s="191"/>
      <c r="I16" s="210">
        <f t="shared" si="2"/>
        <v>82420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>
      <c r="A17" s="171" t="s">
        <v>332</v>
      </c>
      <c r="B17" s="191">
        <v>5136.0</v>
      </c>
      <c r="C17" s="191" t="s">
        <v>336</v>
      </c>
      <c r="D17" s="209" t="s">
        <v>22</v>
      </c>
      <c r="E17" s="210">
        <v>10511.0</v>
      </c>
      <c r="F17" s="211">
        <v>1.0</v>
      </c>
      <c r="G17" s="192"/>
      <c r="H17" s="191"/>
      <c r="I17" s="210">
        <f t="shared" si="2"/>
        <v>10511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1"/>
      <c r="C18" s="191"/>
      <c r="D18" s="209"/>
      <c r="E18" s="210"/>
      <c r="F18" s="211"/>
      <c r="G18" s="192">
        <f>F18*CONSOLIDADO!$G$70</f>
        <v>0</v>
      </c>
      <c r="H18" s="191"/>
      <c r="I18" s="210">
        <f t="shared" si="2"/>
        <v>0</v>
      </c>
      <c r="J18" s="207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99"/>
      <c r="C19" s="199"/>
      <c r="D19" s="199"/>
      <c r="E19" s="205"/>
      <c r="F19" s="199"/>
      <c r="G19" s="199"/>
      <c r="H19" s="202" t="s">
        <v>73</v>
      </c>
      <c r="I19" s="267">
        <f>SUM(I15:I18)</f>
        <v>96047</v>
      </c>
      <c r="J19" s="171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204" t="s">
        <v>86</v>
      </c>
      <c r="C20" s="204" t="s">
        <v>87</v>
      </c>
      <c r="D20" s="199"/>
      <c r="E20" s="205"/>
      <c r="F20" s="199"/>
      <c r="G20" s="199"/>
      <c r="H20" s="199"/>
      <c r="I20" s="266"/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188" t="s">
        <v>64</v>
      </c>
      <c r="C21" s="188" t="s">
        <v>65</v>
      </c>
      <c r="D21" s="188" t="s">
        <v>66</v>
      </c>
      <c r="E21" s="189" t="s">
        <v>67</v>
      </c>
      <c r="F21" s="188" t="s">
        <v>68</v>
      </c>
      <c r="G21" s="188"/>
      <c r="H21" s="188" t="s">
        <v>69</v>
      </c>
      <c r="I21" s="262" t="s">
        <v>70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209"/>
      <c r="C22" s="191"/>
      <c r="D22" s="193"/>
      <c r="E22" s="210"/>
      <c r="F22" s="211"/>
      <c r="G22" s="192"/>
      <c r="H22" s="214"/>
      <c r="I22" s="210">
        <f t="shared" ref="I22:I23" si="3">F22*E22</f>
        <v>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9"/>
      <c r="C23" s="192"/>
      <c r="D23" s="193"/>
      <c r="E23" s="210"/>
      <c r="F23" s="211"/>
      <c r="G23" s="192"/>
      <c r="H23" s="214"/>
      <c r="I23" s="210">
        <f t="shared" si="3"/>
        <v>0</v>
      </c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199"/>
      <c r="C24" s="199"/>
      <c r="D24" s="199"/>
      <c r="E24" s="205"/>
      <c r="F24" s="199"/>
      <c r="G24" s="199"/>
      <c r="H24" s="202" t="s">
        <v>73</v>
      </c>
      <c r="I24" s="267">
        <f>SUM(I22:I23)</f>
        <v>0</v>
      </c>
      <c r="J24" s="171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204" t="s">
        <v>88</v>
      </c>
      <c r="C25" s="204" t="s">
        <v>89</v>
      </c>
      <c r="D25" s="199"/>
      <c r="E25" s="205"/>
      <c r="F25" s="199"/>
      <c r="G25" s="199"/>
      <c r="H25" s="199"/>
      <c r="I25" s="266"/>
      <c r="J25" s="207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188" t="s">
        <v>64</v>
      </c>
      <c r="C26" s="188" t="s">
        <v>65</v>
      </c>
      <c r="D26" s="188" t="s">
        <v>66</v>
      </c>
      <c r="E26" s="189" t="s">
        <v>90</v>
      </c>
      <c r="F26" s="188" t="s">
        <v>68</v>
      </c>
      <c r="G26" s="188"/>
      <c r="H26" s="188" t="s">
        <v>91</v>
      </c>
      <c r="I26" s="262" t="s">
        <v>70</v>
      </c>
      <c r="J26" s="207"/>
      <c r="K26" s="216"/>
      <c r="L26" s="216"/>
      <c r="M26" s="216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209"/>
      <c r="C27" s="192"/>
      <c r="D27" s="193"/>
      <c r="E27" s="217"/>
      <c r="F27" s="211"/>
      <c r="G27" s="192">
        <f>H27*CONSOLIDADO!$G$70</f>
        <v>0</v>
      </c>
      <c r="H27" s="211"/>
      <c r="I27" s="263">
        <f t="shared" ref="I27:I28" si="4">ROUND(F27*E27*H27,0)</f>
        <v>0</v>
      </c>
      <c r="J27" s="207"/>
      <c r="K27" s="171"/>
      <c r="L27" s="171"/>
      <c r="M27" s="218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209"/>
      <c r="C28" s="192"/>
      <c r="D28" s="193"/>
      <c r="E28" s="217"/>
      <c r="F28" s="211"/>
      <c r="G28" s="192"/>
      <c r="H28" s="211"/>
      <c r="I28" s="263">
        <f t="shared" si="4"/>
        <v>0</v>
      </c>
      <c r="J28" s="207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99"/>
      <c r="C29" s="219" t="s">
        <v>95</v>
      </c>
      <c r="D29" s="219">
        <v>1.0</v>
      </c>
      <c r="E29" s="205"/>
      <c r="F29" s="199"/>
      <c r="G29" s="199"/>
      <c r="H29" s="202" t="s">
        <v>73</v>
      </c>
      <c r="I29" s="267">
        <f>SUM(I27:I28)</f>
        <v>0</v>
      </c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80"/>
      <c r="C30" s="220"/>
      <c r="D30" s="220"/>
      <c r="E30" s="181"/>
      <c r="F30" s="180"/>
      <c r="G30" s="180"/>
      <c r="H30" s="221"/>
      <c r="I30" s="269"/>
      <c r="J30" s="171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6.5" customHeight="1">
      <c r="A31" s="171"/>
      <c r="B31" s="180"/>
      <c r="C31" s="171"/>
      <c r="D31" s="171"/>
      <c r="E31" s="181"/>
      <c r="F31" s="223" t="s">
        <v>96</v>
      </c>
      <c r="G31" s="14"/>
      <c r="H31" s="15"/>
      <c r="I31" s="270">
        <f>I29+I24+I19+I12</f>
        <v>96807</v>
      </c>
      <c r="J31" s="207"/>
      <c r="K31" s="218"/>
      <c r="L31" s="315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6"/>
      <c r="D32" s="227"/>
      <c r="E32" s="171"/>
      <c r="F32" s="227"/>
      <c r="G32" s="227"/>
      <c r="H32" s="226"/>
      <c r="I32" s="227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29" t="s">
        <v>97</v>
      </c>
      <c r="D33" s="230"/>
      <c r="E33" s="231"/>
      <c r="F33" s="231"/>
      <c r="G33" s="231"/>
      <c r="H33" s="231"/>
      <c r="I33" s="231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2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225"/>
      <c r="C35" s="233"/>
      <c r="D35" s="14"/>
      <c r="E35" s="14"/>
      <c r="F35" s="14"/>
      <c r="G35" s="14"/>
      <c r="H35" s="14"/>
      <c r="I35" s="15"/>
      <c r="J35" s="226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1:H31"/>
    <mergeCell ref="D33:I33"/>
    <mergeCell ref="C34:I34"/>
    <mergeCell ref="C35:I35"/>
  </mergeCells>
  <conditionalFormatting sqref="C9:E9 E10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6.14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2" width="18.57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2.25" customHeight="1">
      <c r="A4" s="171"/>
      <c r="B4" s="174" t="s">
        <v>59</v>
      </c>
      <c r="C4" s="234" t="s">
        <v>337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679.05</v>
      </c>
      <c r="F9" s="192">
        <v>1.0</v>
      </c>
      <c r="G9" s="192">
        <f>F9*CONSOLIDADO!$G$57</f>
        <v>65</v>
      </c>
      <c r="H9" s="192"/>
      <c r="I9" s="263">
        <f>ROUND(F9*E9,0)</f>
        <v>679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2">
        <f>F10*CONSOLIDADO!$G$57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199"/>
      <c r="H11" s="202" t="s">
        <v>73</v>
      </c>
      <c r="I11" s="265">
        <f>SUM(I9:I10)</f>
        <v>679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199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18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338</v>
      </c>
      <c r="B14" s="191">
        <v>146.0</v>
      </c>
      <c r="C14" s="191" t="s">
        <v>339</v>
      </c>
      <c r="D14" s="209" t="s">
        <v>66</v>
      </c>
      <c r="E14" s="210">
        <v>61040.0</v>
      </c>
      <c r="F14" s="211">
        <v>1.0</v>
      </c>
      <c r="G14" s="192">
        <f>F14*CONSOLIDADO!$G$57</f>
        <v>65</v>
      </c>
      <c r="H14" s="191"/>
      <c r="I14" s="210">
        <f t="shared" ref="I14:I17" si="1">F14*E14</f>
        <v>61040</v>
      </c>
      <c r="J14" s="207"/>
      <c r="K14" s="238" t="s">
        <v>340</v>
      </c>
      <c r="L14" s="15"/>
      <c r="M14" s="240" t="s">
        <v>184</v>
      </c>
      <c r="N14" s="15"/>
      <c r="O14" s="246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338</v>
      </c>
      <c r="B15" s="191">
        <v>103778.0</v>
      </c>
      <c r="C15" s="191" t="s">
        <v>341</v>
      </c>
      <c r="D15" s="209" t="s">
        <v>66</v>
      </c>
      <c r="E15" s="210">
        <v>20500.0</v>
      </c>
      <c r="F15" s="211">
        <v>1.0</v>
      </c>
      <c r="G15" s="192">
        <f>F15*CONSOLIDADO!$G$57</f>
        <v>65</v>
      </c>
      <c r="H15" s="191"/>
      <c r="I15" s="210">
        <f t="shared" si="1"/>
        <v>20500</v>
      </c>
      <c r="J15" s="207"/>
      <c r="K15" s="240" t="s">
        <v>342</v>
      </c>
      <c r="L15" s="15"/>
      <c r="M15" s="249">
        <v>7000.0</v>
      </c>
      <c r="N15" s="171"/>
      <c r="O15" s="248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 t="s">
        <v>340</v>
      </c>
      <c r="D16" s="209" t="s">
        <v>66</v>
      </c>
      <c r="E16" s="210">
        <v>6163.0</v>
      </c>
      <c r="F16" s="211">
        <v>1.0</v>
      </c>
      <c r="G16" s="192">
        <f>F16*CONSOLIDADO!$G$57</f>
        <v>65</v>
      </c>
      <c r="H16" s="191"/>
      <c r="I16" s="210">
        <f t="shared" si="1"/>
        <v>6163</v>
      </c>
      <c r="J16" s="207"/>
      <c r="K16" s="240" t="s">
        <v>281</v>
      </c>
      <c r="L16" s="15"/>
      <c r="M16" s="249">
        <v>5990.0</v>
      </c>
      <c r="N16" s="171"/>
      <c r="O16" s="248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1"/>
      <c r="D17" s="209"/>
      <c r="E17" s="210"/>
      <c r="F17" s="211"/>
      <c r="G17" s="192">
        <f>F17*CONSOLIDADO!$G$57</f>
        <v>0</v>
      </c>
      <c r="H17" s="191"/>
      <c r="I17" s="210">
        <f t="shared" si="1"/>
        <v>0</v>
      </c>
      <c r="J17" s="207"/>
      <c r="K17" s="240" t="s">
        <v>343</v>
      </c>
      <c r="L17" s="15"/>
      <c r="M17" s="249">
        <v>5500.0</v>
      </c>
      <c r="N17" s="171"/>
      <c r="O17" s="248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199"/>
      <c r="H18" s="202" t="s">
        <v>73</v>
      </c>
      <c r="I18" s="267">
        <f>SUM(I14:I17)</f>
        <v>87703</v>
      </c>
      <c r="J18" s="171"/>
      <c r="K18" s="254"/>
      <c r="L18" s="171"/>
      <c r="M18" s="249">
        <f>SUM(M15:M17)</f>
        <v>18490</v>
      </c>
      <c r="N18" s="249">
        <f>M18/3</f>
        <v>6163.333333</v>
      </c>
      <c r="O18" s="248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199"/>
      <c r="H19" s="199"/>
      <c r="I19" s="266"/>
      <c r="J19" s="207"/>
      <c r="K19" s="254"/>
      <c r="L19" s="171"/>
      <c r="M19" s="171"/>
      <c r="N19" s="171"/>
      <c r="O19" s="248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188"/>
      <c r="H20" s="188" t="s">
        <v>69</v>
      </c>
      <c r="I20" s="262" t="s">
        <v>70</v>
      </c>
      <c r="J20" s="207"/>
      <c r="K20" s="254"/>
      <c r="L20" s="171"/>
      <c r="M20" s="171"/>
      <c r="N20" s="171"/>
      <c r="O20" s="248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2">
        <f>F21*CONSOLIDADO!$G$57</f>
        <v>0</v>
      </c>
      <c r="H21" s="214"/>
      <c r="I21" s="263">
        <v>0.0</v>
      </c>
      <c r="J21" s="207"/>
      <c r="K21" s="254"/>
      <c r="L21" s="171"/>
      <c r="M21" s="171"/>
      <c r="N21" s="171"/>
      <c r="O21" s="248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2">
        <f>F22*CONSOLIDADO!$G$57</f>
        <v>0</v>
      </c>
      <c r="H22" s="192"/>
      <c r="I22" s="263">
        <v>0.0</v>
      </c>
      <c r="J22" s="207"/>
      <c r="K22" s="254"/>
      <c r="L22" s="171"/>
      <c r="M22" s="171"/>
      <c r="N22" s="171"/>
      <c r="O22" s="248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199"/>
      <c r="H23" s="202" t="s">
        <v>73</v>
      </c>
      <c r="I23" s="267">
        <f>SUM(I21)</f>
        <v>0</v>
      </c>
      <c r="J23" s="171"/>
      <c r="K23" s="254"/>
      <c r="L23" s="171"/>
      <c r="M23" s="171"/>
      <c r="N23" s="171"/>
      <c r="O23" s="248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199"/>
      <c r="H24" s="199"/>
      <c r="I24" s="266"/>
      <c r="J24" s="207"/>
      <c r="K24" s="254"/>
      <c r="L24" s="171"/>
      <c r="M24" s="171"/>
      <c r="N24" s="171"/>
      <c r="O24" s="248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188"/>
      <c r="H25" s="188" t="s">
        <v>91</v>
      </c>
      <c r="I25" s="262" t="s">
        <v>70</v>
      </c>
      <c r="J25" s="207"/>
      <c r="K25" s="255"/>
      <c r="L25" s="216"/>
      <c r="M25" s="216"/>
      <c r="N25" s="171"/>
      <c r="O25" s="248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2">
        <f>H26*CONSOLIDADO!$G$57</f>
        <v>4.550318182</v>
      </c>
      <c r="H26" s="211">
        <v>0.07000489510489512</v>
      </c>
      <c r="I26" s="263">
        <f t="shared" ref="I26:I27" si="2">ROUND(F26*E26*H26,0)</f>
        <v>13581</v>
      </c>
      <c r="J26" s="207"/>
      <c r="K26" s="254"/>
      <c r="L26" s="171"/>
      <c r="M26" s="218"/>
      <c r="N26" s="171"/>
      <c r="O26" s="248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209"/>
      <c r="C27" s="192"/>
      <c r="D27" s="193"/>
      <c r="E27" s="217"/>
      <c r="F27" s="211"/>
      <c r="G27" s="192"/>
      <c r="H27" s="211"/>
      <c r="I27" s="263">
        <f t="shared" si="2"/>
        <v>0</v>
      </c>
      <c r="J27" s="207"/>
      <c r="K27" s="254"/>
      <c r="L27" s="171"/>
      <c r="M27" s="171"/>
      <c r="N27" s="171"/>
      <c r="O27" s="248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13581</v>
      </c>
      <c r="J28" s="171"/>
      <c r="K28" s="254"/>
      <c r="L28" s="171"/>
      <c r="M28" s="171"/>
      <c r="N28" s="171"/>
      <c r="O28" s="248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254"/>
      <c r="L29" s="171"/>
      <c r="M29" s="171"/>
      <c r="N29" s="171"/>
      <c r="O29" s="248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101963</v>
      </c>
      <c r="J30" s="207"/>
      <c r="K30" s="321"/>
      <c r="L30" s="257"/>
      <c r="M30" s="257"/>
      <c r="N30" s="257"/>
      <c r="O30" s="258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7:L17"/>
    <mergeCell ref="F30:H30"/>
    <mergeCell ref="D32:I32"/>
    <mergeCell ref="C33:I33"/>
    <mergeCell ref="C34:I34"/>
    <mergeCell ref="B2:I2"/>
    <mergeCell ref="C4:F4"/>
    <mergeCell ref="C5:I5"/>
    <mergeCell ref="K14:L14"/>
    <mergeCell ref="M14:N14"/>
    <mergeCell ref="K15:L15"/>
    <mergeCell ref="K16:L16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50.71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2" width="28.14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0.25" customHeight="1">
      <c r="A4" s="320" t="s">
        <v>344</v>
      </c>
      <c r="B4" s="174" t="s">
        <v>59</v>
      </c>
      <c r="C4" s="313" t="s">
        <v>345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I30*5%</f>
        <v>29100</v>
      </c>
      <c r="F9" s="192">
        <v>1.0</v>
      </c>
      <c r="G9" s="192">
        <f>F9*CONSOLIDADO!$G$70</f>
        <v>15</v>
      </c>
      <c r="H9" s="192"/>
      <c r="I9" s="263">
        <f t="shared" ref="I9:I12" si="1">ROUND(F9*E9,0)</f>
        <v>29100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 t="s">
        <v>332</v>
      </c>
      <c r="B10" s="209">
        <v>7922.0</v>
      </c>
      <c r="C10" s="192" t="s">
        <v>346</v>
      </c>
      <c r="D10" s="193" t="s">
        <v>347</v>
      </c>
      <c r="E10" s="194">
        <v>5550.0</v>
      </c>
      <c r="F10" s="192">
        <v>8.0</v>
      </c>
      <c r="G10" s="192"/>
      <c r="H10" s="192"/>
      <c r="I10" s="263">
        <f t="shared" si="1"/>
        <v>44400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 t="s">
        <v>76</v>
      </c>
      <c r="B11" s="209" t="s">
        <v>204</v>
      </c>
      <c r="C11" s="192" t="s">
        <v>348</v>
      </c>
      <c r="D11" s="193" t="s">
        <v>163</v>
      </c>
      <c r="E11" s="194">
        <v>19850.0</v>
      </c>
      <c r="F11" s="192">
        <v>1.0</v>
      </c>
      <c r="G11" s="192"/>
      <c r="H11" s="192"/>
      <c r="I11" s="263">
        <f t="shared" si="1"/>
        <v>19850</v>
      </c>
      <c r="J11" s="183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192"/>
      <c r="C12" s="197"/>
      <c r="D12" s="197"/>
      <c r="E12" s="197"/>
      <c r="F12" s="197"/>
      <c r="G12" s="192">
        <f>F12*CONSOLIDADO!$G$70</f>
        <v>0</v>
      </c>
      <c r="H12" s="197"/>
      <c r="I12" s="263">
        <f t="shared" si="1"/>
        <v>0</v>
      </c>
      <c r="J12" s="183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99"/>
      <c r="C13" s="199"/>
      <c r="D13" s="199"/>
      <c r="E13" s="200"/>
      <c r="F13" s="199"/>
      <c r="G13" s="199"/>
      <c r="H13" s="202" t="s">
        <v>73</v>
      </c>
      <c r="I13" s="265">
        <f>SUM(I9:I12)</f>
        <v>93350</v>
      </c>
      <c r="J13" s="171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204" t="s">
        <v>74</v>
      </c>
      <c r="C14" s="204" t="s">
        <v>75</v>
      </c>
      <c r="D14" s="199"/>
      <c r="E14" s="205"/>
      <c r="F14" s="199"/>
      <c r="G14" s="199"/>
      <c r="H14" s="199"/>
      <c r="I14" s="266"/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/>
      <c r="B15" s="188" t="s">
        <v>64</v>
      </c>
      <c r="C15" s="188" t="s">
        <v>65</v>
      </c>
      <c r="D15" s="188" t="s">
        <v>66</v>
      </c>
      <c r="E15" s="189" t="s">
        <v>67</v>
      </c>
      <c r="F15" s="188" t="s">
        <v>68</v>
      </c>
      <c r="G15" s="188"/>
      <c r="H15" s="188" t="s">
        <v>69</v>
      </c>
      <c r="I15" s="262" t="s">
        <v>70</v>
      </c>
      <c r="J15" s="207"/>
      <c r="K15" s="238" t="s">
        <v>349</v>
      </c>
      <c r="L15" s="15"/>
      <c r="M15" s="240" t="s">
        <v>184</v>
      </c>
      <c r="N15" s="15"/>
      <c r="O15" s="246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>
      <c r="A16" s="171"/>
      <c r="B16" s="191"/>
      <c r="C16" s="191" t="s">
        <v>350</v>
      </c>
      <c r="D16" s="209" t="s">
        <v>351</v>
      </c>
      <c r="E16" s="322">
        <v>4667.0</v>
      </c>
      <c r="F16" s="211">
        <v>20.0</v>
      </c>
      <c r="G16" s="192">
        <f>F16*CONSOLIDADO!$G$70</f>
        <v>300</v>
      </c>
      <c r="H16" s="191"/>
      <c r="I16" s="210">
        <f t="shared" ref="I16:I19" si="2">F16*E16</f>
        <v>93340</v>
      </c>
      <c r="J16" s="207"/>
      <c r="K16" s="323" t="s">
        <v>352</v>
      </c>
      <c r="L16" s="15"/>
      <c r="M16" s="324">
        <v>15800.0</v>
      </c>
      <c r="N16" s="171"/>
      <c r="O16" s="248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>
      <c r="A17" s="171"/>
      <c r="B17" s="191"/>
      <c r="C17" s="191"/>
      <c r="D17" s="209"/>
      <c r="E17" s="210"/>
      <c r="F17" s="211"/>
      <c r="G17" s="192"/>
      <c r="H17" s="191"/>
      <c r="I17" s="210">
        <f t="shared" si="2"/>
        <v>0</v>
      </c>
      <c r="J17" s="207"/>
      <c r="K17" s="240" t="s">
        <v>353</v>
      </c>
      <c r="L17" s="15"/>
      <c r="M17" s="249">
        <v>10300.0</v>
      </c>
      <c r="N17" s="171"/>
      <c r="O17" s="248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>
      <c r="A18" s="171"/>
      <c r="B18" s="191"/>
      <c r="C18" s="191"/>
      <c r="D18" s="209"/>
      <c r="E18" s="210"/>
      <c r="F18" s="211"/>
      <c r="G18" s="192"/>
      <c r="H18" s="191"/>
      <c r="I18" s="210">
        <f t="shared" si="2"/>
        <v>0</v>
      </c>
      <c r="J18" s="207"/>
      <c r="K18" s="240" t="s">
        <v>103</v>
      </c>
      <c r="L18" s="15"/>
      <c r="M18" s="249">
        <v>29900.0</v>
      </c>
      <c r="N18" s="171"/>
      <c r="O18" s="248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91"/>
      <c r="C19" s="191"/>
      <c r="D19" s="209"/>
      <c r="E19" s="210"/>
      <c r="F19" s="211"/>
      <c r="G19" s="192">
        <f>F19*CONSOLIDADO!$G$70</f>
        <v>0</v>
      </c>
      <c r="H19" s="191"/>
      <c r="I19" s="210">
        <f t="shared" si="2"/>
        <v>0</v>
      </c>
      <c r="J19" s="207"/>
      <c r="K19" s="254"/>
      <c r="L19" s="171"/>
      <c r="M19" s="249">
        <f>SUM(M16:M18)</f>
        <v>56000</v>
      </c>
      <c r="N19" s="249">
        <f>M19/3</f>
        <v>18666.66667</v>
      </c>
      <c r="O19" s="249">
        <f>N19/4</f>
        <v>4666.666667</v>
      </c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9"/>
      <c r="C20" s="199"/>
      <c r="D20" s="199"/>
      <c r="E20" s="205"/>
      <c r="F20" s="199"/>
      <c r="G20" s="199"/>
      <c r="H20" s="202" t="s">
        <v>73</v>
      </c>
      <c r="I20" s="267">
        <f>SUM(I16:I19)</f>
        <v>93340</v>
      </c>
      <c r="J20" s="171"/>
      <c r="K20" s="254"/>
      <c r="L20" s="171"/>
      <c r="M20" s="171"/>
      <c r="N20" s="171"/>
      <c r="O20" s="248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4" t="s">
        <v>86</v>
      </c>
      <c r="C21" s="204" t="s">
        <v>87</v>
      </c>
      <c r="D21" s="199"/>
      <c r="E21" s="205"/>
      <c r="F21" s="199"/>
      <c r="G21" s="199"/>
      <c r="H21" s="199"/>
      <c r="I21" s="266"/>
      <c r="J21" s="207"/>
      <c r="K21" s="254"/>
      <c r="L21" s="171"/>
      <c r="M21" s="171"/>
      <c r="N21" s="171"/>
      <c r="O21" s="248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88" t="s">
        <v>64</v>
      </c>
      <c r="C22" s="188" t="s">
        <v>65</v>
      </c>
      <c r="D22" s="188" t="s">
        <v>66</v>
      </c>
      <c r="E22" s="189" t="s">
        <v>67</v>
      </c>
      <c r="F22" s="188" t="s">
        <v>68</v>
      </c>
      <c r="G22" s="188"/>
      <c r="H22" s="188" t="s">
        <v>69</v>
      </c>
      <c r="I22" s="262" t="s">
        <v>70</v>
      </c>
      <c r="J22" s="207"/>
      <c r="K22" s="254"/>
      <c r="L22" s="171"/>
      <c r="M22" s="171"/>
      <c r="N22" s="171"/>
      <c r="O22" s="248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9"/>
      <c r="C23" s="191"/>
      <c r="D23" s="193"/>
      <c r="E23" s="210"/>
      <c r="F23" s="211"/>
      <c r="G23" s="192"/>
      <c r="H23" s="214"/>
      <c r="I23" s="210">
        <f t="shared" ref="I23:I24" si="3">F23*E23</f>
        <v>0</v>
      </c>
      <c r="J23" s="207"/>
      <c r="K23" s="254"/>
      <c r="L23" s="171"/>
      <c r="M23" s="171"/>
      <c r="N23" s="171"/>
      <c r="O23" s="248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9"/>
      <c r="C24" s="192"/>
      <c r="D24" s="193"/>
      <c r="E24" s="210"/>
      <c r="F24" s="211"/>
      <c r="G24" s="192"/>
      <c r="H24" s="214"/>
      <c r="I24" s="210">
        <f t="shared" si="3"/>
        <v>0</v>
      </c>
      <c r="J24" s="207"/>
      <c r="K24" s="254"/>
      <c r="L24" s="171"/>
      <c r="M24" s="171"/>
      <c r="N24" s="171"/>
      <c r="O24" s="248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99"/>
      <c r="C25" s="199"/>
      <c r="D25" s="199"/>
      <c r="E25" s="205"/>
      <c r="F25" s="199"/>
      <c r="G25" s="199"/>
      <c r="H25" s="202" t="s">
        <v>73</v>
      </c>
      <c r="I25" s="267">
        <f>SUM(I23:I24)</f>
        <v>0</v>
      </c>
      <c r="J25" s="171"/>
      <c r="K25" s="254"/>
      <c r="L25" s="171"/>
      <c r="M25" s="171"/>
      <c r="N25" s="171"/>
      <c r="O25" s="248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204" t="s">
        <v>88</v>
      </c>
      <c r="C26" s="204" t="s">
        <v>89</v>
      </c>
      <c r="D26" s="199"/>
      <c r="E26" s="205"/>
      <c r="F26" s="199"/>
      <c r="G26" s="199"/>
      <c r="H26" s="199"/>
      <c r="I26" s="266"/>
      <c r="J26" s="207"/>
      <c r="K26" s="254"/>
      <c r="L26" s="171"/>
      <c r="M26" s="171"/>
      <c r="N26" s="171"/>
      <c r="O26" s="248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8" t="s">
        <v>64</v>
      </c>
      <c r="C27" s="188" t="s">
        <v>65</v>
      </c>
      <c r="D27" s="188" t="s">
        <v>66</v>
      </c>
      <c r="E27" s="189" t="s">
        <v>90</v>
      </c>
      <c r="F27" s="188" t="s">
        <v>68</v>
      </c>
      <c r="G27" s="188"/>
      <c r="H27" s="188" t="s">
        <v>91</v>
      </c>
      <c r="I27" s="262" t="s">
        <v>70</v>
      </c>
      <c r="J27" s="207"/>
      <c r="K27" s="255"/>
      <c r="L27" s="216"/>
      <c r="M27" s="216"/>
      <c r="N27" s="171"/>
      <c r="O27" s="248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 t="s">
        <v>76</v>
      </c>
      <c r="B28" s="209" t="s">
        <v>92</v>
      </c>
      <c r="C28" s="192" t="s">
        <v>93</v>
      </c>
      <c r="D28" s="193" t="s">
        <v>94</v>
      </c>
      <c r="E28" s="217">
        <v>194000.0</v>
      </c>
      <c r="F28" s="211">
        <v>2.0</v>
      </c>
      <c r="G28" s="195">
        <f>H28*CONSOLIDADO!$G$47</f>
        <v>15</v>
      </c>
      <c r="H28" s="211">
        <v>1.5</v>
      </c>
      <c r="I28" s="263">
        <f t="shared" ref="I28:I29" si="4">ROUND(F28*E28*H28,0)</f>
        <v>582000</v>
      </c>
      <c r="J28" s="207"/>
      <c r="K28" s="254"/>
      <c r="L28" s="171"/>
      <c r="M28" s="218"/>
      <c r="N28" s="171"/>
      <c r="O28" s="248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09"/>
      <c r="C29" s="192"/>
      <c r="D29" s="193"/>
      <c r="E29" s="217"/>
      <c r="F29" s="211"/>
      <c r="G29" s="192"/>
      <c r="H29" s="211"/>
      <c r="I29" s="263">
        <f t="shared" si="4"/>
        <v>0</v>
      </c>
      <c r="J29" s="207"/>
      <c r="K29" s="256"/>
      <c r="L29" s="257"/>
      <c r="M29" s="257"/>
      <c r="N29" s="257"/>
      <c r="O29" s="258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99"/>
      <c r="C30" s="219" t="s">
        <v>95</v>
      </c>
      <c r="D30" s="219">
        <v>1.0</v>
      </c>
      <c r="E30" s="205"/>
      <c r="F30" s="199"/>
      <c r="G30" s="199"/>
      <c r="H30" s="202" t="s">
        <v>73</v>
      </c>
      <c r="I30" s="267">
        <f>SUM(I28:I29)</f>
        <v>582000</v>
      </c>
      <c r="J30" s="171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180"/>
      <c r="C31" s="220"/>
      <c r="D31" s="220"/>
      <c r="E31" s="181"/>
      <c r="F31" s="180"/>
      <c r="G31" s="180"/>
      <c r="H31" s="221"/>
      <c r="I31" s="269"/>
      <c r="J31" s="171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6.5" customHeight="1">
      <c r="A32" s="171"/>
      <c r="B32" s="180"/>
      <c r="C32" s="171"/>
      <c r="D32" s="171"/>
      <c r="E32" s="181"/>
      <c r="F32" s="223" t="s">
        <v>96</v>
      </c>
      <c r="G32" s="14"/>
      <c r="H32" s="15"/>
      <c r="I32" s="270">
        <f>I30+I25+I20+I13</f>
        <v>768690</v>
      </c>
      <c r="J32" s="207"/>
      <c r="K32" s="218"/>
      <c r="L32" s="315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26"/>
      <c r="D33" s="227"/>
      <c r="E33" s="171"/>
      <c r="F33" s="227"/>
      <c r="G33" s="227"/>
      <c r="H33" s="226"/>
      <c r="I33" s="227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29" t="s">
        <v>97</v>
      </c>
      <c r="D34" s="230"/>
      <c r="E34" s="231"/>
      <c r="F34" s="231"/>
      <c r="G34" s="231"/>
      <c r="H34" s="231"/>
      <c r="I34" s="231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225"/>
      <c r="C35" s="232"/>
      <c r="D35" s="14"/>
      <c r="E35" s="14"/>
      <c r="F35" s="14"/>
      <c r="G35" s="14"/>
      <c r="H35" s="14"/>
      <c r="I35" s="15"/>
      <c r="J35" s="226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225"/>
      <c r="C36" s="233"/>
      <c r="D36" s="14"/>
      <c r="E36" s="14"/>
      <c r="F36" s="14"/>
      <c r="G36" s="14"/>
      <c r="H36" s="14"/>
      <c r="I36" s="15"/>
      <c r="J36" s="226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 t="s">
        <v>354</v>
      </c>
      <c r="D54" s="171" t="s">
        <v>355</v>
      </c>
      <c r="E54" s="171" t="s">
        <v>356</v>
      </c>
      <c r="F54" s="171" t="s">
        <v>357</v>
      </c>
      <c r="G54" s="171" t="s">
        <v>358</v>
      </c>
      <c r="H54" s="171" t="s">
        <v>359</v>
      </c>
      <c r="I54" s="171" t="s">
        <v>360</v>
      </c>
      <c r="J54" s="171" t="s">
        <v>355</v>
      </c>
      <c r="K54" s="171" t="s">
        <v>361</v>
      </c>
      <c r="L54" s="171" t="s">
        <v>357</v>
      </c>
      <c r="M54" s="171" t="s">
        <v>358</v>
      </c>
      <c r="N54" s="171" t="s">
        <v>359</v>
      </c>
      <c r="O54" s="171" t="s">
        <v>362</v>
      </c>
      <c r="P54" s="171"/>
      <c r="Q54" s="171"/>
      <c r="R54" s="171" t="s">
        <v>363</v>
      </c>
      <c r="S54" s="171"/>
      <c r="T54" s="171"/>
      <c r="U54" s="171"/>
      <c r="V54" s="171" t="s">
        <v>364</v>
      </c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>
      <c r="A235" s="171"/>
      <c r="B235" s="171"/>
      <c r="C235" s="171"/>
      <c r="D235" s="171"/>
      <c r="E235" s="171"/>
      <c r="F235" s="171"/>
      <c r="G235" s="171"/>
      <c r="H235" s="171"/>
      <c r="I235" s="171"/>
      <c r="J235" s="171"/>
      <c r="K235" s="171"/>
      <c r="L235" s="171"/>
      <c r="M235" s="171"/>
      <c r="N235" s="171"/>
      <c r="O235" s="171"/>
      <c r="P235" s="171"/>
      <c r="Q235" s="171"/>
      <c r="R235" s="171"/>
      <c r="S235" s="171"/>
      <c r="T235" s="171"/>
      <c r="U235" s="171"/>
      <c r="V235" s="171"/>
      <c r="W235" s="171"/>
      <c r="X235" s="171"/>
      <c r="Y235" s="171"/>
      <c r="Z235" s="171"/>
    </row>
    <row r="236" ht="15.75" customHeight="1">
      <c r="A236" s="171"/>
      <c r="B236" s="171"/>
      <c r="C236" s="171"/>
      <c r="D236" s="171"/>
      <c r="E236" s="171"/>
      <c r="F236" s="171"/>
      <c r="G236" s="171"/>
      <c r="H236" s="171"/>
      <c r="I236" s="171"/>
      <c r="J236" s="171"/>
      <c r="K236" s="171"/>
      <c r="L236" s="171"/>
      <c r="M236" s="171"/>
      <c r="N236" s="171"/>
      <c r="O236" s="171"/>
      <c r="P236" s="171"/>
      <c r="Q236" s="171"/>
      <c r="R236" s="171"/>
      <c r="S236" s="171"/>
      <c r="T236" s="171"/>
      <c r="U236" s="171"/>
      <c r="V236" s="171"/>
      <c r="W236" s="171"/>
      <c r="X236" s="171"/>
      <c r="Y236" s="171"/>
      <c r="Z236" s="171"/>
    </row>
    <row r="237" ht="15.75" customHeight="1">
      <c r="A237" s="171"/>
      <c r="B237" s="171"/>
      <c r="C237" s="171"/>
      <c r="D237" s="171"/>
      <c r="E237" s="171"/>
      <c r="F237" s="171"/>
      <c r="G237" s="171"/>
      <c r="H237" s="171"/>
      <c r="I237" s="171"/>
      <c r="J237" s="171"/>
      <c r="K237" s="171"/>
      <c r="L237" s="171"/>
      <c r="M237" s="171"/>
      <c r="N237" s="171"/>
      <c r="O237" s="171"/>
      <c r="P237" s="171"/>
      <c r="Q237" s="171"/>
      <c r="R237" s="171"/>
      <c r="S237" s="171"/>
      <c r="T237" s="171"/>
      <c r="U237" s="171"/>
      <c r="V237" s="171"/>
      <c r="W237" s="171"/>
      <c r="X237" s="171"/>
      <c r="Y237" s="171"/>
      <c r="Z237" s="171"/>
    </row>
    <row r="238" ht="15.75" customHeight="1">
      <c r="A238" s="171"/>
      <c r="B238" s="171"/>
      <c r="C238" s="171"/>
      <c r="D238" s="171"/>
      <c r="E238" s="171"/>
      <c r="F238" s="171"/>
      <c r="G238" s="171"/>
      <c r="H238" s="171"/>
      <c r="I238" s="171"/>
      <c r="J238" s="171"/>
      <c r="K238" s="171"/>
      <c r="L238" s="171"/>
      <c r="M238" s="171"/>
      <c r="N238" s="171"/>
      <c r="O238" s="171"/>
      <c r="P238" s="171"/>
      <c r="Q238" s="171"/>
      <c r="R238" s="171"/>
      <c r="S238" s="171"/>
      <c r="T238" s="171"/>
      <c r="U238" s="171"/>
      <c r="V238" s="171"/>
      <c r="W238" s="171"/>
      <c r="X238" s="171"/>
      <c r="Y238" s="171"/>
      <c r="Z238" s="171"/>
    </row>
    <row r="239" ht="15.75" customHeight="1">
      <c r="A239" s="171"/>
      <c r="B239" s="171"/>
      <c r="C239" s="171"/>
      <c r="D239" s="171"/>
      <c r="E239" s="171"/>
      <c r="F239" s="171"/>
      <c r="G239" s="171"/>
      <c r="H239" s="171"/>
      <c r="I239" s="171"/>
      <c r="J239" s="171"/>
      <c r="K239" s="171"/>
      <c r="L239" s="171"/>
      <c r="M239" s="171"/>
      <c r="N239" s="171"/>
      <c r="O239" s="171"/>
      <c r="P239" s="171"/>
      <c r="Q239" s="171"/>
      <c r="R239" s="171"/>
      <c r="S239" s="171"/>
      <c r="T239" s="171"/>
      <c r="U239" s="171"/>
      <c r="V239" s="171"/>
      <c r="W239" s="171"/>
      <c r="X239" s="171"/>
      <c r="Y239" s="171"/>
      <c r="Z239" s="171"/>
    </row>
    <row r="240" ht="15.75" customHeight="1">
      <c r="A240" s="171"/>
      <c r="B240" s="171"/>
      <c r="C240" s="171"/>
      <c r="D240" s="171"/>
      <c r="E240" s="171"/>
      <c r="F240" s="171"/>
      <c r="G240" s="171"/>
      <c r="H240" s="171"/>
      <c r="I240" s="171"/>
      <c r="J240" s="171"/>
      <c r="K240" s="171"/>
      <c r="L240" s="171"/>
      <c r="M240" s="171"/>
      <c r="N240" s="171"/>
      <c r="O240" s="171"/>
      <c r="P240" s="171"/>
      <c r="Q240" s="171"/>
      <c r="R240" s="171"/>
      <c r="S240" s="171"/>
      <c r="T240" s="171"/>
      <c r="U240" s="171"/>
      <c r="V240" s="171"/>
      <c r="W240" s="171"/>
      <c r="X240" s="171"/>
      <c r="Y240" s="171"/>
      <c r="Z240" s="171"/>
    </row>
    <row r="241" ht="15.75" customHeight="1">
      <c r="A241" s="171"/>
      <c r="B241" s="171"/>
      <c r="C241" s="171"/>
      <c r="D241" s="171"/>
      <c r="E241" s="171"/>
      <c r="F241" s="171"/>
      <c r="G241" s="171"/>
      <c r="H241" s="171"/>
      <c r="I241" s="171"/>
      <c r="J241" s="171"/>
      <c r="K241" s="171"/>
      <c r="L241" s="171"/>
      <c r="M241" s="171"/>
      <c r="N241" s="171"/>
      <c r="O241" s="171"/>
      <c r="P241" s="171"/>
      <c r="Q241" s="171"/>
      <c r="R241" s="171"/>
      <c r="S241" s="171"/>
      <c r="T241" s="171"/>
      <c r="U241" s="171"/>
      <c r="V241" s="171"/>
      <c r="W241" s="171"/>
      <c r="X241" s="171"/>
      <c r="Y241" s="171"/>
      <c r="Z241" s="171"/>
    </row>
    <row r="242" ht="15.75" customHeight="1">
      <c r="A242" s="171"/>
      <c r="B242" s="171"/>
      <c r="C242" s="171"/>
      <c r="D242" s="171"/>
      <c r="E242" s="171"/>
      <c r="F242" s="171"/>
      <c r="G242" s="171"/>
      <c r="H242" s="171"/>
      <c r="I242" s="171"/>
      <c r="J242" s="171"/>
      <c r="K242" s="171"/>
      <c r="L242" s="171"/>
      <c r="M242" s="171"/>
      <c r="N242" s="171"/>
      <c r="O242" s="171"/>
      <c r="P242" s="171"/>
      <c r="Q242" s="171"/>
      <c r="R242" s="171"/>
      <c r="S242" s="171"/>
      <c r="T242" s="171"/>
      <c r="U242" s="171"/>
      <c r="V242" s="171"/>
      <c r="W242" s="171"/>
      <c r="X242" s="171"/>
      <c r="Y242" s="171"/>
      <c r="Z242" s="171"/>
    </row>
    <row r="243" ht="15.75" customHeight="1">
      <c r="A243" s="171"/>
      <c r="B243" s="171"/>
      <c r="C243" s="171"/>
      <c r="D243" s="171"/>
      <c r="E243" s="171"/>
      <c r="F243" s="171"/>
      <c r="G243" s="171"/>
      <c r="H243" s="171"/>
      <c r="I243" s="171"/>
      <c r="J243" s="171"/>
      <c r="K243" s="171"/>
      <c r="L243" s="171"/>
      <c r="M243" s="171"/>
      <c r="N243" s="171"/>
      <c r="O243" s="171"/>
      <c r="P243" s="171"/>
      <c r="Q243" s="171"/>
      <c r="R243" s="171"/>
      <c r="S243" s="171"/>
      <c r="T243" s="171"/>
      <c r="U243" s="171"/>
      <c r="V243" s="171"/>
      <c r="W243" s="171"/>
      <c r="X243" s="171"/>
      <c r="Y243" s="171"/>
      <c r="Z243" s="171"/>
    </row>
    <row r="244" ht="15.75" customHeight="1">
      <c r="A244" s="171"/>
      <c r="B244" s="171"/>
      <c r="C244" s="171"/>
      <c r="D244" s="171"/>
      <c r="E244" s="171"/>
      <c r="F244" s="171"/>
      <c r="G244" s="171"/>
      <c r="H244" s="171"/>
      <c r="I244" s="171"/>
      <c r="J244" s="171"/>
      <c r="K244" s="171"/>
      <c r="L244" s="171"/>
      <c r="M244" s="171"/>
      <c r="N244" s="171"/>
      <c r="O244" s="171"/>
      <c r="P244" s="171"/>
      <c r="Q244" s="171"/>
      <c r="R244" s="171"/>
      <c r="S244" s="171"/>
      <c r="T244" s="171"/>
      <c r="U244" s="171"/>
      <c r="V244" s="171"/>
      <c r="W244" s="171"/>
      <c r="X244" s="171"/>
      <c r="Y244" s="171"/>
      <c r="Z244" s="171"/>
    </row>
    <row r="245" ht="15.75" customHeight="1">
      <c r="A245" s="171"/>
      <c r="B245" s="171"/>
      <c r="C245" s="171"/>
      <c r="D245" s="171"/>
      <c r="E245" s="171"/>
      <c r="F245" s="171"/>
      <c r="G245" s="171"/>
      <c r="H245" s="171"/>
      <c r="I245" s="171"/>
      <c r="J245" s="171"/>
      <c r="K245" s="171"/>
      <c r="L245" s="171"/>
      <c r="M245" s="171"/>
      <c r="N245" s="171"/>
      <c r="O245" s="171"/>
      <c r="P245" s="171"/>
      <c r="Q245" s="171"/>
      <c r="R245" s="171"/>
      <c r="S245" s="171"/>
      <c r="T245" s="171"/>
      <c r="U245" s="171"/>
      <c r="V245" s="171"/>
      <c r="W245" s="171"/>
      <c r="X245" s="171"/>
      <c r="Y245" s="171"/>
      <c r="Z245" s="171"/>
    </row>
    <row r="246" ht="15.75" customHeight="1">
      <c r="A246" s="171"/>
      <c r="B246" s="171"/>
      <c r="C246" s="171"/>
      <c r="D246" s="171"/>
      <c r="E246" s="171"/>
      <c r="F246" s="171"/>
      <c r="G246" s="171"/>
      <c r="H246" s="171"/>
      <c r="I246" s="171"/>
      <c r="J246" s="171"/>
      <c r="K246" s="171"/>
      <c r="L246" s="171"/>
      <c r="M246" s="171"/>
      <c r="N246" s="171"/>
      <c r="O246" s="171"/>
      <c r="P246" s="171"/>
      <c r="Q246" s="171"/>
      <c r="R246" s="171"/>
      <c r="S246" s="171"/>
      <c r="T246" s="171"/>
      <c r="U246" s="171"/>
      <c r="V246" s="171"/>
      <c r="W246" s="171"/>
      <c r="X246" s="171"/>
      <c r="Y246" s="171"/>
      <c r="Z246" s="171"/>
    </row>
    <row r="247" ht="15.75" customHeight="1">
      <c r="A247" s="171"/>
      <c r="B247" s="171"/>
      <c r="C247" s="171"/>
      <c r="D247" s="171"/>
      <c r="E247" s="171"/>
      <c r="F247" s="171"/>
      <c r="G247" s="171"/>
      <c r="H247" s="171"/>
      <c r="I247" s="171"/>
      <c r="J247" s="171"/>
      <c r="K247" s="171"/>
      <c r="L247" s="171"/>
      <c r="M247" s="171"/>
      <c r="N247" s="171"/>
      <c r="O247" s="171"/>
      <c r="P247" s="171"/>
      <c r="Q247" s="171"/>
      <c r="R247" s="171"/>
      <c r="S247" s="171"/>
      <c r="T247" s="171"/>
      <c r="U247" s="171"/>
      <c r="V247" s="171"/>
      <c r="W247" s="171"/>
      <c r="X247" s="171"/>
      <c r="Y247" s="171"/>
      <c r="Z247" s="171"/>
    </row>
    <row r="248" ht="15.75" customHeight="1">
      <c r="A248" s="171"/>
      <c r="B248" s="171"/>
      <c r="C248" s="171"/>
      <c r="D248" s="171"/>
      <c r="E248" s="171"/>
      <c r="F248" s="171"/>
      <c r="G248" s="171"/>
      <c r="H248" s="171"/>
      <c r="I248" s="171"/>
      <c r="J248" s="171"/>
      <c r="K248" s="171"/>
      <c r="L248" s="171"/>
      <c r="M248" s="171"/>
      <c r="N248" s="171"/>
      <c r="O248" s="171"/>
      <c r="P248" s="171"/>
      <c r="Q248" s="171"/>
      <c r="R248" s="171"/>
      <c r="S248" s="171"/>
      <c r="T248" s="171"/>
      <c r="U248" s="171"/>
      <c r="V248" s="171"/>
      <c r="W248" s="171"/>
      <c r="X248" s="171"/>
      <c r="Y248" s="171"/>
      <c r="Z248" s="171"/>
    </row>
    <row r="249" ht="15.75" customHeight="1">
      <c r="A249" s="171"/>
      <c r="B249" s="171"/>
      <c r="C249" s="171"/>
      <c r="D249" s="171"/>
      <c r="E249" s="171"/>
      <c r="F249" s="171"/>
      <c r="G249" s="171"/>
      <c r="H249" s="171"/>
      <c r="I249" s="171"/>
      <c r="J249" s="171"/>
      <c r="K249" s="171"/>
      <c r="L249" s="171"/>
      <c r="M249" s="171"/>
      <c r="N249" s="171"/>
      <c r="O249" s="171"/>
      <c r="P249" s="171"/>
      <c r="Q249" s="171"/>
      <c r="R249" s="171"/>
      <c r="S249" s="171"/>
      <c r="T249" s="171"/>
      <c r="U249" s="171"/>
      <c r="V249" s="171"/>
      <c r="W249" s="171"/>
      <c r="X249" s="171"/>
      <c r="Y249" s="171"/>
      <c r="Z249" s="171"/>
    </row>
    <row r="250" ht="15.75" customHeight="1">
      <c r="A250" s="171"/>
      <c r="B250" s="171"/>
      <c r="C250" s="171"/>
      <c r="D250" s="171"/>
      <c r="E250" s="171"/>
      <c r="F250" s="171"/>
      <c r="G250" s="171"/>
      <c r="H250" s="171"/>
      <c r="I250" s="171"/>
      <c r="J250" s="171"/>
      <c r="K250" s="171"/>
      <c r="L250" s="171"/>
      <c r="M250" s="171"/>
      <c r="N250" s="171"/>
      <c r="O250" s="171"/>
      <c r="P250" s="171"/>
      <c r="Q250" s="171"/>
      <c r="R250" s="171"/>
      <c r="S250" s="171"/>
      <c r="T250" s="171"/>
      <c r="U250" s="171"/>
      <c r="V250" s="171"/>
      <c r="W250" s="171"/>
      <c r="X250" s="171"/>
      <c r="Y250" s="171"/>
      <c r="Z250" s="171"/>
    </row>
    <row r="251" ht="15.75" customHeight="1">
      <c r="A251" s="171"/>
      <c r="B251" s="171"/>
      <c r="C251" s="171"/>
      <c r="D251" s="171"/>
      <c r="E251" s="171"/>
      <c r="F251" s="171"/>
      <c r="G251" s="171"/>
      <c r="H251" s="171"/>
      <c r="I251" s="171"/>
      <c r="J251" s="171"/>
      <c r="K251" s="171"/>
      <c r="L251" s="171"/>
      <c r="M251" s="171"/>
      <c r="N251" s="171"/>
      <c r="O251" s="171"/>
      <c r="P251" s="171"/>
      <c r="Q251" s="171"/>
      <c r="R251" s="171"/>
      <c r="S251" s="171"/>
      <c r="T251" s="171"/>
      <c r="U251" s="171"/>
      <c r="V251" s="171"/>
      <c r="W251" s="171"/>
      <c r="X251" s="171"/>
      <c r="Y251" s="171"/>
      <c r="Z251" s="171"/>
    </row>
    <row r="252" ht="15.75" customHeight="1">
      <c r="A252" s="171"/>
      <c r="B252" s="171"/>
      <c r="C252" s="171"/>
      <c r="D252" s="171"/>
      <c r="E252" s="171"/>
      <c r="F252" s="171"/>
      <c r="G252" s="171"/>
      <c r="H252" s="171"/>
      <c r="I252" s="171"/>
      <c r="J252" s="171"/>
      <c r="K252" s="171"/>
      <c r="L252" s="171"/>
      <c r="M252" s="171"/>
      <c r="N252" s="171"/>
      <c r="O252" s="171"/>
      <c r="P252" s="171"/>
      <c r="Q252" s="171"/>
      <c r="R252" s="171"/>
      <c r="S252" s="171"/>
      <c r="T252" s="171"/>
      <c r="U252" s="171"/>
      <c r="V252" s="171"/>
      <c r="W252" s="171"/>
      <c r="X252" s="171"/>
      <c r="Y252" s="171"/>
      <c r="Z252" s="171"/>
    </row>
    <row r="253" ht="15.75" customHeight="1">
      <c r="A253" s="171"/>
      <c r="B253" s="171"/>
      <c r="C253" s="171"/>
      <c r="D253" s="171"/>
      <c r="E253" s="171"/>
      <c r="F253" s="171"/>
      <c r="G253" s="171"/>
      <c r="H253" s="171"/>
      <c r="I253" s="171"/>
      <c r="J253" s="171"/>
      <c r="K253" s="171"/>
      <c r="L253" s="171"/>
      <c r="M253" s="171"/>
      <c r="N253" s="171"/>
      <c r="O253" s="171"/>
      <c r="P253" s="171"/>
      <c r="Q253" s="171"/>
      <c r="R253" s="171"/>
      <c r="S253" s="171"/>
      <c r="T253" s="171"/>
      <c r="U253" s="171"/>
      <c r="V253" s="171"/>
      <c r="W253" s="171"/>
      <c r="X253" s="171"/>
      <c r="Y253" s="171"/>
      <c r="Z253" s="171"/>
    </row>
    <row r="254" ht="15.75" customHeight="1">
      <c r="A254" s="171"/>
      <c r="B254" s="171"/>
      <c r="C254" s="171"/>
      <c r="D254" s="171"/>
      <c r="E254" s="171"/>
      <c r="F254" s="171"/>
      <c r="G254" s="171"/>
      <c r="H254" s="171"/>
      <c r="I254" s="171"/>
      <c r="J254" s="171"/>
      <c r="K254" s="171"/>
      <c r="L254" s="171"/>
      <c r="M254" s="171"/>
      <c r="N254" s="171"/>
      <c r="O254" s="171"/>
      <c r="P254" s="171"/>
      <c r="Q254" s="171"/>
      <c r="R254" s="171"/>
      <c r="S254" s="171"/>
      <c r="T254" s="171"/>
      <c r="U254" s="171"/>
      <c r="V254" s="171"/>
      <c r="W254" s="171"/>
      <c r="X254" s="171"/>
      <c r="Y254" s="171"/>
      <c r="Z254" s="171"/>
    </row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8:L18"/>
    <mergeCell ref="F32:H32"/>
    <mergeCell ref="D34:I34"/>
    <mergeCell ref="C35:I35"/>
    <mergeCell ref="C36:I36"/>
    <mergeCell ref="B2:I2"/>
    <mergeCell ref="C4:F4"/>
    <mergeCell ref="C5:I5"/>
    <mergeCell ref="K15:L15"/>
    <mergeCell ref="M15:N15"/>
    <mergeCell ref="K16:L16"/>
    <mergeCell ref="K17:L17"/>
  </mergeCells>
  <conditionalFormatting sqref="C9:E9 E10:E11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10.86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3.0" customHeight="1">
      <c r="A4" s="171"/>
      <c r="B4" s="174" t="s">
        <v>59</v>
      </c>
      <c r="C4" s="234" t="s">
        <v>365</v>
      </c>
      <c r="D4" s="14"/>
      <c r="E4" s="14"/>
      <c r="F4" s="15"/>
      <c r="G4" s="176"/>
      <c r="H4" s="174" t="s">
        <v>7</v>
      </c>
      <c r="I4" s="259" t="s">
        <v>22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4850</v>
      </c>
      <c r="F9" s="192">
        <v>1.0</v>
      </c>
      <c r="G9" s="195">
        <f>F9*CONSOLIDADO!$G$47</f>
        <v>10</v>
      </c>
      <c r="H9" s="192"/>
      <c r="I9" s="263">
        <f>ROUND(F9*E9,0)</f>
        <v>4850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F10*CONSOLIDADO!$G$47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4850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76</v>
      </c>
      <c r="B14" s="191" t="s">
        <v>315</v>
      </c>
      <c r="C14" s="191" t="s">
        <v>316</v>
      </c>
      <c r="D14" s="209" t="s">
        <v>39</v>
      </c>
      <c r="E14" s="210">
        <v>690600.0</v>
      </c>
      <c r="F14" s="211">
        <v>0.083</v>
      </c>
      <c r="G14" s="195">
        <f>F14*CONSOLIDADO!$G$47</f>
        <v>0.83</v>
      </c>
      <c r="H14" s="191"/>
      <c r="I14" s="210">
        <f t="shared" ref="I14:I17" si="1">F14*E14</f>
        <v>57319.8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 t="s">
        <v>76</v>
      </c>
      <c r="B15" s="191" t="s">
        <v>366</v>
      </c>
      <c r="C15" s="191" t="s">
        <v>367</v>
      </c>
      <c r="D15" s="209" t="s">
        <v>82</v>
      </c>
      <c r="E15" s="210">
        <v>145625.0</v>
      </c>
      <c r="F15" s="211">
        <v>0.8</v>
      </c>
      <c r="G15" s="195"/>
      <c r="H15" s="191"/>
      <c r="I15" s="210">
        <f t="shared" si="1"/>
        <v>116500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 t="s">
        <v>332</v>
      </c>
      <c r="B16" s="191">
        <v>6099.0</v>
      </c>
      <c r="C16" s="191" t="s">
        <v>368</v>
      </c>
      <c r="D16" s="209" t="s">
        <v>22</v>
      </c>
      <c r="E16" s="210">
        <v>40735.0</v>
      </c>
      <c r="F16" s="211">
        <v>1.0</v>
      </c>
      <c r="G16" s="195"/>
      <c r="H16" s="191"/>
      <c r="I16" s="210">
        <f t="shared" si="1"/>
        <v>40735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1"/>
      <c r="D17" s="209"/>
      <c r="E17" s="210"/>
      <c r="F17" s="211"/>
      <c r="G17" s="195">
        <v>150.0</v>
      </c>
      <c r="H17" s="191"/>
      <c r="I17" s="210">
        <f t="shared" si="1"/>
        <v>0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214554.8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F21*CONSOLIDADO!$G$47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F22*CONSOLIDADO!$G$47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H26*CONSOLIDADO!$G$47</f>
        <v>5</v>
      </c>
      <c r="H26" s="211">
        <v>0.5</v>
      </c>
      <c r="I26" s="263">
        <f>ROUND(F26*E26*H26,0)</f>
        <v>97000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/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97000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316404.8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10.86"/>
    <col customWidth="1" min="3" max="3" width="47.57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26" width="12.43"/>
  </cols>
  <sheetData>
    <row r="1" ht="15.75" customHeight="1">
      <c r="A1" s="171">
        <v>7.07</v>
      </c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33.0" customHeight="1">
      <c r="A4" s="171"/>
      <c r="B4" s="174" t="s">
        <v>59</v>
      </c>
      <c r="C4" s="234" t="s">
        <v>369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I28*5%</f>
        <v>9700</v>
      </c>
      <c r="F9" s="192">
        <v>1.0</v>
      </c>
      <c r="G9" s="195">
        <f>F9*CONSOLIDADO!$G$47</f>
        <v>10</v>
      </c>
      <c r="H9" s="192"/>
      <c r="I9" s="263">
        <f>ROUND(F9*E9,0)</f>
        <v>9700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192"/>
      <c r="C10" s="197"/>
      <c r="D10" s="197"/>
      <c r="E10" s="197"/>
      <c r="F10" s="197"/>
      <c r="G10" s="195">
        <f>F10*CONSOLIDADO!$G$47</f>
        <v>0</v>
      </c>
      <c r="H10" s="197"/>
      <c r="I10" s="264">
        <v>0.0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199"/>
      <c r="C11" s="199"/>
      <c r="D11" s="199"/>
      <c r="E11" s="200"/>
      <c r="F11" s="199"/>
      <c r="G11" s="201"/>
      <c r="H11" s="202" t="s">
        <v>73</v>
      </c>
      <c r="I11" s="265">
        <f>SUM(I9:I10)</f>
        <v>9700</v>
      </c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204" t="s">
        <v>74</v>
      </c>
      <c r="C12" s="204" t="s">
        <v>75</v>
      </c>
      <c r="D12" s="199"/>
      <c r="E12" s="205"/>
      <c r="F12" s="199"/>
      <c r="G12" s="201"/>
      <c r="H12" s="199"/>
      <c r="I12" s="266"/>
      <c r="J12" s="207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88" t="s">
        <v>64</v>
      </c>
      <c r="C13" s="188" t="s">
        <v>65</v>
      </c>
      <c r="D13" s="188" t="s">
        <v>66</v>
      </c>
      <c r="E13" s="189" t="s">
        <v>67</v>
      </c>
      <c r="F13" s="188" t="s">
        <v>68</v>
      </c>
      <c r="G13" s="208"/>
      <c r="H13" s="188" t="s">
        <v>69</v>
      </c>
      <c r="I13" s="262" t="s">
        <v>70</v>
      </c>
      <c r="J13" s="207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 t="s">
        <v>332</v>
      </c>
      <c r="B14" s="191">
        <v>7676.0</v>
      </c>
      <c r="C14" s="191" t="s">
        <v>370</v>
      </c>
      <c r="D14" s="209" t="s">
        <v>66</v>
      </c>
      <c r="E14" s="210">
        <v>321500.0</v>
      </c>
      <c r="F14" s="211">
        <v>1.0</v>
      </c>
      <c r="G14" s="195"/>
      <c r="H14" s="191"/>
      <c r="I14" s="210">
        <f t="shared" ref="I14:I17" si="1">F14*E14</f>
        <v>321500</v>
      </c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/>
      <c r="B15" s="191"/>
      <c r="C15" s="191"/>
      <c r="D15" s="209"/>
      <c r="E15" s="210"/>
      <c r="F15" s="211"/>
      <c r="G15" s="195"/>
      <c r="H15" s="191"/>
      <c r="I15" s="210">
        <f t="shared" si="1"/>
        <v>0</v>
      </c>
      <c r="J15" s="207"/>
      <c r="K15" s="171"/>
      <c r="L15" s="171"/>
      <c r="M15" s="171"/>
      <c r="N15" s="171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 ht="15.75" customHeight="1">
      <c r="A16" s="171"/>
      <c r="B16" s="191"/>
      <c r="C16" s="191"/>
      <c r="D16" s="209"/>
      <c r="E16" s="210"/>
      <c r="F16" s="211"/>
      <c r="G16" s="195"/>
      <c r="H16" s="191"/>
      <c r="I16" s="210">
        <f t="shared" si="1"/>
        <v>0</v>
      </c>
      <c r="J16" s="207"/>
      <c r="K16" s="171"/>
      <c r="L16" s="171"/>
      <c r="M16" s="171"/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 ht="15.75" customHeight="1">
      <c r="A17" s="171"/>
      <c r="B17" s="191"/>
      <c r="C17" s="191"/>
      <c r="D17" s="209"/>
      <c r="E17" s="210"/>
      <c r="F17" s="211"/>
      <c r="G17" s="195">
        <v>150.0</v>
      </c>
      <c r="H17" s="191"/>
      <c r="I17" s="210">
        <f t="shared" si="1"/>
        <v>0</v>
      </c>
      <c r="J17" s="207"/>
      <c r="K17" s="171"/>
      <c r="L17" s="171"/>
      <c r="M17" s="171"/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 ht="15.75" customHeight="1">
      <c r="A18" s="171"/>
      <c r="B18" s="199"/>
      <c r="C18" s="199"/>
      <c r="D18" s="199"/>
      <c r="E18" s="205"/>
      <c r="F18" s="199"/>
      <c r="G18" s="201"/>
      <c r="H18" s="202" t="s">
        <v>73</v>
      </c>
      <c r="I18" s="267">
        <f>SUM(I14:I17)</f>
        <v>321500</v>
      </c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204" t="s">
        <v>86</v>
      </c>
      <c r="C19" s="204" t="s">
        <v>87</v>
      </c>
      <c r="D19" s="199"/>
      <c r="E19" s="205"/>
      <c r="F19" s="199"/>
      <c r="G19" s="201"/>
      <c r="H19" s="199"/>
      <c r="I19" s="266"/>
      <c r="J19" s="207"/>
      <c r="K19" s="171"/>
      <c r="L19" s="171"/>
      <c r="M19" s="171"/>
      <c r="N19" s="171"/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88" t="s">
        <v>64</v>
      </c>
      <c r="C20" s="188" t="s">
        <v>65</v>
      </c>
      <c r="D20" s="188" t="s">
        <v>66</v>
      </c>
      <c r="E20" s="189" t="s">
        <v>67</v>
      </c>
      <c r="F20" s="188" t="s">
        <v>68</v>
      </c>
      <c r="G20" s="208"/>
      <c r="H20" s="188" t="s">
        <v>69</v>
      </c>
      <c r="I20" s="262" t="s">
        <v>70</v>
      </c>
      <c r="J20" s="207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9"/>
      <c r="C21" s="191"/>
      <c r="D21" s="193"/>
      <c r="E21" s="210"/>
      <c r="F21" s="211"/>
      <c r="G21" s="195">
        <f>F21*CONSOLIDADO!$G$47</f>
        <v>0</v>
      </c>
      <c r="H21" s="214"/>
      <c r="I21" s="263">
        <v>0.0</v>
      </c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92"/>
      <c r="C22" s="192"/>
      <c r="D22" s="192"/>
      <c r="E22" s="215"/>
      <c r="F22" s="192"/>
      <c r="G22" s="195">
        <f>F22*CONSOLIDADO!$G$47</f>
        <v>0</v>
      </c>
      <c r="H22" s="192"/>
      <c r="I22" s="263">
        <v>0.0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199"/>
      <c r="C23" s="199"/>
      <c r="D23" s="199"/>
      <c r="E23" s="205"/>
      <c r="F23" s="199"/>
      <c r="G23" s="201"/>
      <c r="H23" s="202" t="s">
        <v>73</v>
      </c>
      <c r="I23" s="267">
        <f>SUM(I21)</f>
        <v>0</v>
      </c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4" t="s">
        <v>88</v>
      </c>
      <c r="C24" s="204" t="s">
        <v>89</v>
      </c>
      <c r="D24" s="199"/>
      <c r="E24" s="205"/>
      <c r="F24" s="199"/>
      <c r="G24" s="201"/>
      <c r="H24" s="199"/>
      <c r="I24" s="266"/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88" t="s">
        <v>64</v>
      </c>
      <c r="C25" s="188" t="s">
        <v>65</v>
      </c>
      <c r="D25" s="188" t="s">
        <v>66</v>
      </c>
      <c r="E25" s="189" t="s">
        <v>90</v>
      </c>
      <c r="F25" s="188" t="s">
        <v>68</v>
      </c>
      <c r="G25" s="208"/>
      <c r="H25" s="188" t="s">
        <v>91</v>
      </c>
      <c r="I25" s="262" t="s">
        <v>70</v>
      </c>
      <c r="J25" s="207"/>
      <c r="K25" s="216"/>
      <c r="L25" s="216"/>
      <c r="M25" s="216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 t="s">
        <v>76</v>
      </c>
      <c r="B26" s="209" t="s">
        <v>92</v>
      </c>
      <c r="C26" s="192" t="s">
        <v>93</v>
      </c>
      <c r="D26" s="193" t="s">
        <v>94</v>
      </c>
      <c r="E26" s="217">
        <v>194000.0</v>
      </c>
      <c r="F26" s="211">
        <v>1.0</v>
      </c>
      <c r="G26" s="195">
        <f>H26*CONSOLIDADO!$G$47</f>
        <v>10</v>
      </c>
      <c r="H26" s="211">
        <v>1.0</v>
      </c>
      <c r="I26" s="263">
        <f>ROUND(F26*E26*H26,0)</f>
        <v>194000</v>
      </c>
      <c r="J26" s="207"/>
      <c r="K26" s="171"/>
      <c r="L26" s="171"/>
      <c r="M26" s="218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92"/>
      <c r="C27" s="192"/>
      <c r="D27" s="192"/>
      <c r="E27" s="215"/>
      <c r="F27" s="192"/>
      <c r="G27" s="195"/>
      <c r="H27" s="192"/>
      <c r="I27" s="268"/>
      <c r="J27" s="207"/>
      <c r="K27" s="171"/>
      <c r="L27" s="171"/>
      <c r="M27" s="171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/>
      <c r="B28" s="199"/>
      <c r="C28" s="219" t="s">
        <v>95</v>
      </c>
      <c r="D28" s="219">
        <v>1.0</v>
      </c>
      <c r="E28" s="205"/>
      <c r="F28" s="199"/>
      <c r="G28" s="199"/>
      <c r="H28" s="202" t="s">
        <v>73</v>
      </c>
      <c r="I28" s="267">
        <f>SUM(I26:I27)</f>
        <v>194000</v>
      </c>
      <c r="J28" s="171"/>
      <c r="K28" s="171"/>
      <c r="L28" s="171"/>
      <c r="M28" s="171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180"/>
      <c r="C29" s="220"/>
      <c r="D29" s="220"/>
      <c r="E29" s="181"/>
      <c r="F29" s="180"/>
      <c r="G29" s="180"/>
      <c r="H29" s="221"/>
      <c r="I29" s="269"/>
      <c r="J29" s="171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6.5" customHeight="1">
      <c r="A30" s="171"/>
      <c r="B30" s="180"/>
      <c r="C30" s="171"/>
      <c r="D30" s="171"/>
      <c r="E30" s="181"/>
      <c r="F30" s="223" t="s">
        <v>96</v>
      </c>
      <c r="G30" s="14"/>
      <c r="H30" s="15"/>
      <c r="I30" s="270">
        <f>I28+I23+I18+I11</f>
        <v>525200</v>
      </c>
      <c r="J30" s="207"/>
      <c r="K30" s="218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225"/>
      <c r="C31" s="226"/>
      <c r="D31" s="227"/>
      <c r="E31" s="171"/>
      <c r="F31" s="227"/>
      <c r="G31" s="227"/>
      <c r="H31" s="226"/>
      <c r="I31" s="227"/>
      <c r="J31" s="226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5.75" customHeight="1">
      <c r="A32" s="171"/>
      <c r="B32" s="225"/>
      <c r="C32" s="229" t="s">
        <v>97</v>
      </c>
      <c r="D32" s="230"/>
      <c r="E32" s="231"/>
      <c r="F32" s="231"/>
      <c r="G32" s="231"/>
      <c r="H32" s="231"/>
      <c r="I32" s="231"/>
      <c r="J32" s="226"/>
      <c r="K32" s="171"/>
      <c r="L32" s="171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32"/>
      <c r="D33" s="14"/>
      <c r="E33" s="14"/>
      <c r="F33" s="14"/>
      <c r="G33" s="14"/>
      <c r="H33" s="14"/>
      <c r="I33" s="15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33"/>
      <c r="D34" s="14"/>
      <c r="E34" s="14"/>
      <c r="F34" s="14"/>
      <c r="G34" s="14"/>
      <c r="H34" s="14"/>
      <c r="I34" s="15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171"/>
      <c r="C35" s="171"/>
      <c r="D35" s="171"/>
      <c r="E35" s="171"/>
      <c r="F35" s="171"/>
      <c r="G35" s="171"/>
      <c r="H35" s="171"/>
      <c r="I35" s="171"/>
      <c r="J35" s="171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171"/>
      <c r="C36" s="171"/>
      <c r="D36" s="171"/>
      <c r="E36" s="171"/>
      <c r="F36" s="171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2:I2"/>
    <mergeCell ref="C4:F4"/>
    <mergeCell ref="C5:I5"/>
    <mergeCell ref="F30:H30"/>
    <mergeCell ref="D32:I32"/>
    <mergeCell ref="C33:I33"/>
    <mergeCell ref="C34:I34"/>
  </mergeCells>
  <conditionalFormatting sqref="C9:E9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10.71"/>
    <col customWidth="1" min="2" max="2" width="54.29"/>
    <col customWidth="1" min="3" max="6" width="10.71"/>
    <col customWidth="1" min="7" max="7" width="14.14"/>
    <col customWidth="1" min="8" max="8" width="14.0"/>
    <col customWidth="1" min="9" max="13" width="10.71"/>
    <col customWidth="1" min="14" max="14" width="14.86"/>
    <col customWidth="1" min="15" max="15" width="12.57"/>
    <col customWidth="1" min="16" max="26" width="10.71"/>
  </cols>
  <sheetData>
    <row r="1">
      <c r="A1" s="325"/>
      <c r="B1" s="325"/>
      <c r="C1" s="325"/>
      <c r="D1" s="325"/>
      <c r="E1" s="325"/>
      <c r="F1" s="325"/>
      <c r="G1" s="325"/>
      <c r="H1" s="325"/>
    </row>
    <row r="2">
      <c r="A2" s="326" t="s">
        <v>58</v>
      </c>
      <c r="B2" s="327"/>
      <c r="C2" s="327"/>
      <c r="D2" s="327"/>
      <c r="E2" s="327"/>
      <c r="F2" s="327"/>
      <c r="G2" s="327"/>
      <c r="H2" s="328"/>
    </row>
    <row r="3">
      <c r="A3" s="329"/>
      <c r="B3" s="329"/>
      <c r="C3" s="329"/>
      <c r="D3" s="329"/>
      <c r="E3" s="329"/>
      <c r="F3" s="329"/>
      <c r="G3" s="329"/>
      <c r="H3" s="329"/>
    </row>
    <row r="4" ht="33.0" customHeight="1">
      <c r="A4" s="174" t="s">
        <v>59</v>
      </c>
      <c r="B4" s="330" t="s">
        <v>371</v>
      </c>
      <c r="C4" s="14"/>
      <c r="D4" s="14"/>
      <c r="E4" s="15"/>
      <c r="F4" s="331"/>
      <c r="G4" s="174" t="s">
        <v>7</v>
      </c>
      <c r="H4" s="259" t="s">
        <v>22</v>
      </c>
    </row>
    <row r="5" ht="31.5" customHeight="1">
      <c r="A5" s="332" t="s">
        <v>61</v>
      </c>
      <c r="B5" s="333"/>
      <c r="C5" s="334"/>
      <c r="D5" s="334"/>
      <c r="E5" s="334"/>
      <c r="F5" s="334"/>
      <c r="G5" s="334"/>
      <c r="H5" s="335"/>
    </row>
    <row r="6">
      <c r="A6" s="325"/>
      <c r="B6" s="325"/>
      <c r="C6" s="325"/>
      <c r="D6" s="325"/>
      <c r="E6" s="325"/>
      <c r="F6" s="325"/>
      <c r="G6" s="325"/>
      <c r="H6" s="325"/>
    </row>
    <row r="7">
      <c r="A7" s="336" t="s">
        <v>62</v>
      </c>
      <c r="B7" s="336" t="s">
        <v>63</v>
      </c>
      <c r="C7" s="329"/>
      <c r="D7" s="329"/>
      <c r="E7" s="329"/>
      <c r="F7" s="329"/>
      <c r="G7" s="329"/>
      <c r="H7" s="329"/>
      <c r="J7" s="337" t="s">
        <v>372</v>
      </c>
      <c r="K7" s="14"/>
      <c r="L7" s="14"/>
      <c r="M7" s="15"/>
      <c r="N7" s="239" t="s">
        <v>184</v>
      </c>
      <c r="O7" s="15"/>
    </row>
    <row r="8">
      <c r="A8" s="188" t="s">
        <v>64</v>
      </c>
      <c r="B8" s="188" t="s">
        <v>65</v>
      </c>
      <c r="C8" s="188" t="s">
        <v>66</v>
      </c>
      <c r="D8" s="188" t="s">
        <v>67</v>
      </c>
      <c r="E8" s="188" t="s">
        <v>68</v>
      </c>
      <c r="F8" s="188"/>
      <c r="G8" s="188" t="s">
        <v>69</v>
      </c>
      <c r="H8" s="188" t="s">
        <v>70</v>
      </c>
      <c r="J8" s="338" t="s">
        <v>128</v>
      </c>
      <c r="K8" s="14"/>
      <c r="L8" s="14"/>
      <c r="M8" s="15"/>
      <c r="N8" s="339">
        <v>97990.0</v>
      </c>
      <c r="O8" s="340"/>
    </row>
    <row r="9">
      <c r="A9" s="209" t="s">
        <v>373</v>
      </c>
      <c r="B9" s="192" t="s">
        <v>71</v>
      </c>
      <c r="C9" s="209" t="s">
        <v>72</v>
      </c>
      <c r="D9" s="341">
        <v>11480.0</v>
      </c>
      <c r="E9" s="209">
        <v>0.05</v>
      </c>
      <c r="F9" s="342"/>
      <c r="G9" s="342"/>
      <c r="H9" s="343">
        <v>574.0</v>
      </c>
      <c r="J9" s="276" t="s">
        <v>374</v>
      </c>
      <c r="K9" s="14"/>
      <c r="L9" s="14"/>
      <c r="M9" s="15"/>
      <c r="N9" s="241">
        <v>116900.0</v>
      </c>
      <c r="O9" s="340"/>
    </row>
    <row r="10">
      <c r="A10" s="193" t="s">
        <v>375</v>
      </c>
      <c r="B10" s="344" t="s">
        <v>376</v>
      </c>
      <c r="C10" s="345" t="s">
        <v>377</v>
      </c>
      <c r="D10" s="346">
        <v>7500.0</v>
      </c>
      <c r="E10" s="347">
        <v>0.8</v>
      </c>
      <c r="F10" s="342"/>
      <c r="G10" s="342"/>
      <c r="H10" s="343">
        <v>6000.0</v>
      </c>
      <c r="J10" s="276" t="s">
        <v>103</v>
      </c>
      <c r="K10" s="14"/>
      <c r="L10" s="14"/>
      <c r="M10" s="15"/>
      <c r="N10" s="241">
        <v>91900.0</v>
      </c>
      <c r="O10" s="340"/>
    </row>
    <row r="11" ht="28.5" customHeight="1">
      <c r="A11" s="342"/>
      <c r="B11" s="344" t="s">
        <v>372</v>
      </c>
      <c r="C11" s="209" t="s">
        <v>66</v>
      </c>
      <c r="D11" s="348">
        <v>120263.0</v>
      </c>
      <c r="E11" s="209">
        <v>0.004</v>
      </c>
      <c r="F11" s="342"/>
      <c r="G11" s="192"/>
      <c r="H11" s="343">
        <v>396.0</v>
      </c>
      <c r="J11" s="349"/>
      <c r="K11" s="242"/>
      <c r="L11" s="242"/>
      <c r="M11" s="242"/>
      <c r="N11" s="241">
        <f>SUM(N8:N10)</f>
        <v>306790</v>
      </c>
      <c r="O11" s="241">
        <f>N11/3</f>
        <v>102263.3333</v>
      </c>
    </row>
    <row r="12">
      <c r="A12" s="342"/>
      <c r="B12" s="342"/>
      <c r="C12" s="342"/>
      <c r="D12" s="342"/>
      <c r="E12" s="342"/>
      <c r="F12" s="342"/>
      <c r="G12" s="342"/>
      <c r="H12" s="342"/>
      <c r="J12" s="349"/>
      <c r="K12" s="242"/>
      <c r="L12" s="242"/>
      <c r="M12" s="242"/>
      <c r="N12" s="242"/>
      <c r="O12" s="340"/>
    </row>
    <row r="13">
      <c r="A13" s="350"/>
      <c r="B13" s="350"/>
      <c r="C13" s="350"/>
      <c r="D13" s="350"/>
      <c r="E13" s="350"/>
      <c r="F13" s="351"/>
      <c r="G13" s="202" t="s">
        <v>73</v>
      </c>
      <c r="H13" s="352">
        <f>H9+H10+H11</f>
        <v>6970</v>
      </c>
      <c r="J13" s="349"/>
      <c r="K13" s="242"/>
      <c r="L13" s="242"/>
      <c r="M13" s="242"/>
      <c r="N13" s="242"/>
      <c r="O13" s="340"/>
    </row>
    <row r="14">
      <c r="A14" s="353" t="s">
        <v>74</v>
      </c>
      <c r="B14" s="353" t="s">
        <v>378</v>
      </c>
      <c r="C14" s="354"/>
      <c r="D14" s="354"/>
      <c r="E14" s="354"/>
      <c r="F14" s="354"/>
      <c r="G14" s="355"/>
      <c r="H14" s="355"/>
      <c r="J14" s="349"/>
      <c r="K14" s="242"/>
      <c r="L14" s="242"/>
      <c r="M14" s="242"/>
      <c r="N14" s="242"/>
      <c r="O14" s="340"/>
    </row>
    <row r="15">
      <c r="A15" s="188" t="s">
        <v>64</v>
      </c>
      <c r="B15" s="188" t="s">
        <v>65</v>
      </c>
      <c r="C15" s="188" t="s">
        <v>66</v>
      </c>
      <c r="D15" s="188" t="s">
        <v>67</v>
      </c>
      <c r="E15" s="188" t="s">
        <v>68</v>
      </c>
      <c r="F15" s="342"/>
      <c r="G15" s="188" t="s">
        <v>69</v>
      </c>
      <c r="H15" s="188" t="s">
        <v>70</v>
      </c>
      <c r="J15" s="349"/>
      <c r="K15" s="242"/>
      <c r="L15" s="242"/>
      <c r="M15" s="242"/>
      <c r="N15" s="242"/>
      <c r="O15" s="340"/>
    </row>
    <row r="16">
      <c r="A16" s="209"/>
      <c r="B16" s="342"/>
      <c r="C16" s="342"/>
      <c r="D16" s="342"/>
      <c r="E16" s="342"/>
      <c r="F16" s="342"/>
      <c r="G16" s="344"/>
      <c r="H16" s="356"/>
      <c r="J16" s="349"/>
      <c r="K16" s="242"/>
      <c r="L16" s="242"/>
      <c r="M16" s="242"/>
      <c r="N16" s="242"/>
      <c r="O16" s="340"/>
    </row>
    <row r="17">
      <c r="A17" s="209"/>
      <c r="B17" s="342"/>
      <c r="C17" s="342"/>
      <c r="D17" s="342"/>
      <c r="E17" s="209"/>
      <c r="F17" s="342"/>
      <c r="G17" s="342"/>
      <c r="H17" s="356"/>
      <c r="J17" s="349"/>
      <c r="K17" s="242"/>
      <c r="L17" s="242"/>
      <c r="M17" s="242"/>
      <c r="N17" s="242"/>
      <c r="O17" s="340"/>
    </row>
    <row r="18">
      <c r="A18" s="342"/>
      <c r="B18" s="342"/>
      <c r="C18" s="342"/>
      <c r="D18" s="342"/>
      <c r="E18" s="209"/>
      <c r="F18" s="342"/>
      <c r="G18" s="342"/>
      <c r="H18" s="344"/>
      <c r="J18" s="349"/>
      <c r="K18" s="242"/>
      <c r="L18" s="242"/>
      <c r="M18" s="242"/>
      <c r="N18" s="242"/>
      <c r="O18" s="340"/>
    </row>
    <row r="19">
      <c r="A19" s="342"/>
      <c r="B19" s="342"/>
      <c r="C19" s="342"/>
      <c r="D19" s="342"/>
      <c r="E19" s="209"/>
      <c r="F19" s="342"/>
      <c r="G19" s="342"/>
      <c r="H19" s="344"/>
      <c r="J19" s="349"/>
      <c r="K19" s="242"/>
      <c r="L19" s="242"/>
      <c r="M19" s="242"/>
      <c r="N19" s="242"/>
      <c r="O19" s="340"/>
    </row>
    <row r="20">
      <c r="A20" s="342"/>
      <c r="B20" s="342"/>
      <c r="C20" s="342"/>
      <c r="D20" s="342"/>
      <c r="E20" s="209"/>
      <c r="F20" s="342"/>
      <c r="G20" s="342"/>
      <c r="H20" s="344"/>
      <c r="J20" s="349"/>
      <c r="K20" s="242"/>
      <c r="L20" s="242"/>
      <c r="M20" s="242"/>
      <c r="N20" s="242"/>
      <c r="O20" s="340"/>
    </row>
    <row r="21" ht="15.75" customHeight="1">
      <c r="A21" s="342"/>
      <c r="B21" s="342"/>
      <c r="C21" s="342"/>
      <c r="D21" s="342"/>
      <c r="E21" s="209"/>
      <c r="F21" s="342"/>
      <c r="G21" s="342"/>
      <c r="H21" s="344"/>
      <c r="J21" s="349"/>
      <c r="K21" s="242"/>
      <c r="L21" s="242"/>
      <c r="M21" s="242"/>
      <c r="N21" s="242"/>
      <c r="O21" s="340"/>
    </row>
    <row r="22" ht="15.75" customHeight="1">
      <c r="A22" s="342"/>
      <c r="B22" s="344"/>
      <c r="C22" s="342"/>
      <c r="D22" s="342"/>
      <c r="E22" s="342"/>
      <c r="F22" s="342"/>
      <c r="G22" s="344"/>
      <c r="H22" s="344"/>
      <c r="J22" s="349"/>
      <c r="K22" s="242"/>
      <c r="L22" s="242"/>
      <c r="M22" s="242"/>
      <c r="N22" s="242"/>
      <c r="O22" s="340"/>
    </row>
    <row r="23" ht="15.75" customHeight="1">
      <c r="A23" s="350"/>
      <c r="B23" s="357"/>
      <c r="C23" s="350"/>
      <c r="D23" s="350"/>
      <c r="E23" s="350"/>
      <c r="F23" s="351"/>
      <c r="G23" s="202" t="s">
        <v>73</v>
      </c>
      <c r="H23" s="358"/>
      <c r="J23" s="349"/>
      <c r="K23" s="242"/>
      <c r="L23" s="242"/>
      <c r="M23" s="242"/>
      <c r="N23" s="242"/>
      <c r="O23" s="340"/>
    </row>
    <row r="24" ht="15.75" customHeight="1">
      <c r="A24" s="353" t="s">
        <v>86</v>
      </c>
      <c r="B24" s="353" t="s">
        <v>87</v>
      </c>
      <c r="C24" s="354"/>
      <c r="D24" s="354"/>
      <c r="E24" s="354"/>
      <c r="F24" s="354"/>
      <c r="G24" s="355"/>
      <c r="H24" s="355"/>
      <c r="J24" s="349"/>
      <c r="K24" s="242"/>
      <c r="L24" s="242"/>
      <c r="M24" s="242"/>
      <c r="N24" s="242"/>
      <c r="O24" s="340"/>
    </row>
    <row r="25" ht="15.75" customHeight="1">
      <c r="A25" s="188" t="s">
        <v>64</v>
      </c>
      <c r="B25" s="188" t="s">
        <v>65</v>
      </c>
      <c r="C25" s="188" t="s">
        <v>66</v>
      </c>
      <c r="D25" s="188" t="s">
        <v>67</v>
      </c>
      <c r="E25" s="188" t="s">
        <v>68</v>
      </c>
      <c r="F25" s="342"/>
      <c r="G25" s="188" t="s">
        <v>69</v>
      </c>
      <c r="H25" s="188" t="s">
        <v>70</v>
      </c>
      <c r="J25" s="349"/>
      <c r="K25" s="242"/>
      <c r="L25" s="242"/>
      <c r="M25" s="242"/>
      <c r="N25" s="242"/>
      <c r="O25" s="340"/>
    </row>
    <row r="26" ht="15.75" customHeight="1">
      <c r="A26" s="342"/>
      <c r="B26" s="342"/>
      <c r="C26" s="342"/>
      <c r="D26" s="342"/>
      <c r="E26" s="342"/>
      <c r="F26" s="342"/>
      <c r="G26" s="342"/>
      <c r="H26" s="342"/>
      <c r="J26" s="349"/>
      <c r="K26" s="242"/>
      <c r="L26" s="242"/>
      <c r="M26" s="242"/>
      <c r="N26" s="242"/>
      <c r="O26" s="340"/>
    </row>
    <row r="27" ht="15.75" customHeight="1">
      <c r="A27" s="192"/>
      <c r="B27" s="192"/>
      <c r="C27" s="192"/>
      <c r="D27" s="342"/>
      <c r="E27" s="192"/>
      <c r="F27" s="342"/>
      <c r="G27" s="192"/>
      <c r="H27" s="359"/>
      <c r="J27" s="349"/>
      <c r="K27" s="242"/>
      <c r="L27" s="242"/>
      <c r="M27" s="242"/>
      <c r="N27" s="242"/>
      <c r="O27" s="340"/>
    </row>
    <row r="28" ht="15.75" customHeight="1">
      <c r="A28" s="350"/>
      <c r="B28" s="350"/>
      <c r="C28" s="350"/>
      <c r="D28" s="350"/>
      <c r="E28" s="350"/>
      <c r="F28" s="351"/>
      <c r="G28" s="202" t="s">
        <v>73</v>
      </c>
      <c r="H28" s="358"/>
      <c r="J28" s="349"/>
      <c r="K28" s="242"/>
      <c r="L28" s="242"/>
      <c r="M28" s="242"/>
      <c r="N28" s="242"/>
      <c r="O28" s="340"/>
    </row>
    <row r="29" ht="15.75" customHeight="1">
      <c r="A29" s="353" t="s">
        <v>88</v>
      </c>
      <c r="B29" s="353" t="s">
        <v>89</v>
      </c>
      <c r="C29" s="354"/>
      <c r="D29" s="354"/>
      <c r="E29" s="354"/>
      <c r="F29" s="354"/>
      <c r="G29" s="355"/>
      <c r="H29" s="355"/>
      <c r="J29" s="349"/>
      <c r="K29" s="242"/>
      <c r="L29" s="242"/>
      <c r="M29" s="242"/>
      <c r="N29" s="242"/>
      <c r="O29" s="340"/>
    </row>
    <row r="30" ht="15.75" customHeight="1">
      <c r="A30" s="188" t="s">
        <v>64</v>
      </c>
      <c r="B30" s="188" t="s">
        <v>65</v>
      </c>
      <c r="C30" s="188" t="s">
        <v>66</v>
      </c>
      <c r="D30" s="188" t="s">
        <v>90</v>
      </c>
      <c r="E30" s="188" t="s">
        <v>68</v>
      </c>
      <c r="F30" s="342"/>
      <c r="G30" s="188" t="s">
        <v>91</v>
      </c>
      <c r="H30" s="188" t="s">
        <v>70</v>
      </c>
      <c r="J30" s="360"/>
      <c r="K30" s="361"/>
      <c r="L30" s="242"/>
      <c r="M30" s="242"/>
      <c r="N30" s="242"/>
      <c r="O30" s="340"/>
    </row>
    <row r="31" ht="15.75" customHeight="1">
      <c r="A31" s="209" t="s">
        <v>379</v>
      </c>
      <c r="B31" s="226" t="s">
        <v>380</v>
      </c>
      <c r="C31" s="362" t="s">
        <v>381</v>
      </c>
      <c r="D31" s="363">
        <v>24254.15</v>
      </c>
      <c r="E31" s="362">
        <v>1.0</v>
      </c>
      <c r="F31" s="342"/>
      <c r="G31" s="362">
        <v>0.2</v>
      </c>
      <c r="H31" s="343">
        <f>D31*G31</f>
        <v>4850.83</v>
      </c>
      <c r="J31" s="360"/>
      <c r="K31" s="242"/>
      <c r="L31" s="242"/>
      <c r="M31" s="242"/>
      <c r="N31" s="242"/>
      <c r="O31" s="340"/>
    </row>
    <row r="32" ht="15.75" customHeight="1">
      <c r="A32" s="342"/>
      <c r="B32" s="342"/>
      <c r="C32" s="342"/>
      <c r="D32" s="342"/>
      <c r="E32" s="342"/>
      <c r="F32" s="342"/>
      <c r="G32" s="342"/>
      <c r="H32" s="342"/>
      <c r="J32" s="349"/>
      <c r="K32" s="242"/>
      <c r="L32" s="242"/>
      <c r="M32" s="242"/>
      <c r="N32" s="242"/>
      <c r="O32" s="340"/>
    </row>
    <row r="33" ht="15.75" customHeight="1">
      <c r="A33" s="350"/>
      <c r="B33" s="364" t="s">
        <v>95</v>
      </c>
      <c r="C33" s="365">
        <v>1.0</v>
      </c>
      <c r="D33" s="350"/>
      <c r="E33" s="350"/>
      <c r="F33" s="351"/>
      <c r="G33" s="202" t="s">
        <v>73</v>
      </c>
      <c r="H33" s="366">
        <f>H31</f>
        <v>4850.83</v>
      </c>
      <c r="J33" s="367"/>
      <c r="K33" s="368"/>
      <c r="L33" s="368"/>
      <c r="M33" s="368"/>
      <c r="N33" s="368"/>
      <c r="O33" s="369"/>
    </row>
    <row r="34" ht="15.75" customHeight="1">
      <c r="A34" s="325"/>
      <c r="B34" s="325"/>
      <c r="C34" s="325"/>
      <c r="D34" s="325"/>
      <c r="E34" s="329"/>
      <c r="F34" s="329"/>
      <c r="G34" s="370"/>
      <c r="H34" s="355"/>
    </row>
    <row r="35" ht="15.75" customHeight="1">
      <c r="A35" s="325"/>
      <c r="B35" s="325"/>
      <c r="C35" s="325"/>
      <c r="D35" s="371"/>
      <c r="E35" s="223" t="s">
        <v>96</v>
      </c>
      <c r="F35" s="14"/>
      <c r="G35" s="15"/>
      <c r="H35" s="372">
        <f>H13+H33</f>
        <v>11820.83</v>
      </c>
    </row>
    <row r="36" ht="15.75" customHeight="1">
      <c r="A36" s="373"/>
      <c r="B36" s="329"/>
      <c r="C36" s="329"/>
      <c r="D36" s="329"/>
      <c r="E36" s="370"/>
      <c r="F36" s="370"/>
      <c r="G36" s="370"/>
      <c r="H36" s="370"/>
    </row>
    <row r="37" ht="15.75" customHeight="1">
      <c r="A37" s="374"/>
      <c r="B37" s="375" t="s">
        <v>97</v>
      </c>
      <c r="C37" s="376"/>
    </row>
    <row r="38" ht="15.75" customHeight="1">
      <c r="A38" s="374"/>
      <c r="B38" s="377"/>
      <c r="C38" s="14"/>
      <c r="D38" s="14"/>
      <c r="E38" s="14"/>
      <c r="F38" s="14"/>
      <c r="G38" s="14"/>
      <c r="H38" s="15"/>
    </row>
    <row r="39" ht="15.75" customHeight="1">
      <c r="A39" s="374"/>
      <c r="B39" s="377"/>
      <c r="C39" s="14"/>
      <c r="D39" s="14"/>
      <c r="E39" s="14"/>
      <c r="F39" s="14"/>
      <c r="G39" s="14"/>
      <c r="H39" s="15"/>
    </row>
    <row r="40" ht="15.75" customHeight="1">
      <c r="A40" s="325"/>
      <c r="B40" s="357"/>
      <c r="C40" s="357"/>
      <c r="D40" s="357"/>
      <c r="E40" s="357"/>
      <c r="F40" s="357"/>
      <c r="G40" s="357"/>
      <c r="H40" s="357"/>
    </row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B4:E4"/>
    <mergeCell ref="E35:G35"/>
    <mergeCell ref="C37:H37"/>
    <mergeCell ref="B38:H38"/>
    <mergeCell ref="B39:H39"/>
    <mergeCell ref="A2:H2"/>
    <mergeCell ref="B5:H5"/>
    <mergeCell ref="J7:M7"/>
    <mergeCell ref="N7:O7"/>
    <mergeCell ref="J8:M8"/>
    <mergeCell ref="J9:M9"/>
    <mergeCell ref="J10:M10"/>
  </mergeCells>
  <printOptions/>
  <pageMargins bottom="0.75" footer="0.0" header="0.0" left="0.7" right="0.7" top="0.75"/>
  <pageSetup orientation="landscape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/>
  </sheetPr>
  <sheetViews>
    <sheetView workbookViewId="0"/>
  </sheetViews>
  <sheetFormatPr customHeight="1" defaultColWidth="14.43" defaultRowHeight="15.0"/>
  <cols>
    <col customWidth="1" min="1" max="1" width="10.71"/>
    <col customWidth="1" min="2" max="2" width="48.71"/>
    <col customWidth="1" min="3" max="5" width="10.71"/>
    <col customWidth="1" min="6" max="6" width="14.57"/>
    <col customWidth="1" min="7" max="7" width="16.71"/>
    <col customWidth="1" min="8" max="8" width="10.71"/>
    <col customWidth="1" hidden="1" min="9" max="11" width="10.71"/>
    <col customWidth="1" hidden="1" min="12" max="12" width="13.0"/>
    <col customWidth="1" hidden="1" min="13" max="13" width="12.0"/>
  </cols>
  <sheetData>
    <row r="2">
      <c r="A2" s="173" t="s">
        <v>58</v>
      </c>
    </row>
    <row r="3">
      <c r="A3" s="171"/>
      <c r="B3" s="171"/>
      <c r="C3" s="171"/>
      <c r="D3" s="171"/>
      <c r="E3" s="171"/>
      <c r="F3" s="171"/>
      <c r="G3" s="171"/>
    </row>
    <row r="4" ht="49.5" customHeight="1">
      <c r="A4" s="174" t="s">
        <v>59</v>
      </c>
      <c r="B4" s="313" t="s">
        <v>382</v>
      </c>
      <c r="C4" s="14"/>
      <c r="D4" s="14"/>
      <c r="E4" s="15"/>
      <c r="F4" s="378" t="s">
        <v>7</v>
      </c>
      <c r="G4" s="259" t="s">
        <v>22</v>
      </c>
    </row>
    <row r="5" ht="28.5" customHeight="1">
      <c r="A5" s="179" t="s">
        <v>61</v>
      </c>
      <c r="B5" s="236"/>
      <c r="C5" s="237"/>
      <c r="D5" s="237"/>
      <c r="E5" s="237"/>
      <c r="F5" s="237"/>
      <c r="G5" s="237"/>
    </row>
    <row r="6">
      <c r="A6" s="180"/>
      <c r="B6" s="180"/>
      <c r="C6" s="180"/>
      <c r="D6" s="181"/>
      <c r="E6" s="180"/>
      <c r="F6" s="180"/>
      <c r="G6" s="260"/>
    </row>
    <row r="7">
      <c r="A7" s="184" t="s">
        <v>62</v>
      </c>
      <c r="B7" s="184" t="s">
        <v>63</v>
      </c>
      <c r="C7" s="185"/>
      <c r="D7" s="186"/>
      <c r="E7" s="185"/>
      <c r="F7" s="185"/>
      <c r="G7" s="261"/>
    </row>
    <row r="8">
      <c r="A8" s="188" t="s">
        <v>64</v>
      </c>
      <c r="B8" s="379" t="s">
        <v>65</v>
      </c>
      <c r="C8" s="188" t="s">
        <v>66</v>
      </c>
      <c r="D8" s="189" t="s">
        <v>67</v>
      </c>
      <c r="E8" s="188" t="s">
        <v>68</v>
      </c>
      <c r="F8" s="188" t="s">
        <v>69</v>
      </c>
      <c r="G8" s="262" t="s">
        <v>70</v>
      </c>
    </row>
    <row r="9">
      <c r="A9" s="380" t="s">
        <v>373</v>
      </c>
      <c r="B9" s="192" t="s">
        <v>71</v>
      </c>
      <c r="C9" s="381" t="s">
        <v>72</v>
      </c>
      <c r="D9" s="382">
        <v>15787.0</v>
      </c>
      <c r="E9" s="383">
        <v>0.3</v>
      </c>
      <c r="F9" s="384"/>
      <c r="G9" s="385">
        <f>ROUND(E9*D9,0)</f>
        <v>4736</v>
      </c>
    </row>
    <row r="10">
      <c r="A10" s="386"/>
      <c r="B10" s="192"/>
      <c r="C10" s="193"/>
      <c r="D10" s="194"/>
      <c r="E10" s="209"/>
      <c r="F10" s="195"/>
      <c r="G10" s="263"/>
    </row>
    <row r="11">
      <c r="A11" s="387"/>
      <c r="B11" s="291"/>
      <c r="C11" s="388"/>
      <c r="D11" s="210"/>
      <c r="E11" s="192"/>
      <c r="F11" s="192"/>
      <c r="G11" s="385"/>
    </row>
    <row r="12">
      <c r="A12" s="199"/>
      <c r="B12" s="199"/>
      <c r="C12" s="199"/>
      <c r="D12" s="200"/>
      <c r="E12" s="199"/>
      <c r="F12" s="202" t="s">
        <v>73</v>
      </c>
      <c r="G12" s="265">
        <f>SUM(G9:G11)</f>
        <v>4736</v>
      </c>
    </row>
    <row r="13">
      <c r="A13" s="204" t="s">
        <v>74</v>
      </c>
      <c r="B13" s="204" t="s">
        <v>383</v>
      </c>
      <c r="C13" s="199"/>
      <c r="D13" s="205"/>
      <c r="E13" s="199"/>
      <c r="F13" s="199"/>
      <c r="G13" s="266"/>
      <c r="J13" s="389" t="s">
        <v>384</v>
      </c>
      <c r="K13" s="389" t="s">
        <v>385</v>
      </c>
      <c r="L13" s="389" t="s">
        <v>386</v>
      </c>
      <c r="M13" s="389" t="s">
        <v>387</v>
      </c>
    </row>
    <row r="14">
      <c r="A14" s="379" t="s">
        <v>64</v>
      </c>
      <c r="B14" s="379" t="s">
        <v>65</v>
      </c>
      <c r="C14" s="379" t="s">
        <v>66</v>
      </c>
      <c r="D14" s="390" t="s">
        <v>67</v>
      </c>
      <c r="E14" s="379" t="s">
        <v>68</v>
      </c>
      <c r="F14" s="379" t="s">
        <v>69</v>
      </c>
      <c r="G14" s="391" t="s">
        <v>70</v>
      </c>
      <c r="I14" s="242" t="s">
        <v>388</v>
      </c>
      <c r="J14" s="389" t="s">
        <v>389</v>
      </c>
      <c r="K14" s="389" t="s">
        <v>390</v>
      </c>
      <c r="L14" s="392">
        <v>569900.0</v>
      </c>
      <c r="M14" s="392">
        <f>L14/6</f>
        <v>94983.33333</v>
      </c>
    </row>
    <row r="15">
      <c r="A15" s="393" t="s">
        <v>366</v>
      </c>
      <c r="B15" s="394" t="s">
        <v>391</v>
      </c>
      <c r="C15" s="70" t="s">
        <v>82</v>
      </c>
      <c r="D15" s="395">
        <f>M14</f>
        <v>94983.33333</v>
      </c>
      <c r="E15" s="396">
        <v>0.12</v>
      </c>
      <c r="F15" s="291"/>
      <c r="G15" s="385">
        <f>ROUND(E15*D15,0)</f>
        <v>11398</v>
      </c>
    </row>
    <row r="16">
      <c r="A16" s="397"/>
      <c r="B16" s="398"/>
      <c r="C16" s="399"/>
      <c r="D16" s="210"/>
      <c r="E16" s="211"/>
      <c r="F16" s="291"/>
      <c r="G16" s="400"/>
    </row>
    <row r="17">
      <c r="A17" s="199"/>
      <c r="C17" s="199"/>
      <c r="D17" s="205"/>
      <c r="E17" s="199"/>
      <c r="F17" s="202" t="s">
        <v>73</v>
      </c>
      <c r="G17" s="267">
        <f>SUM(G15:G16)</f>
        <v>11398</v>
      </c>
    </row>
    <row r="18">
      <c r="A18" s="204" t="s">
        <v>86</v>
      </c>
      <c r="B18" s="204" t="s">
        <v>87</v>
      </c>
      <c r="C18" s="199"/>
      <c r="D18" s="205"/>
      <c r="E18" s="199"/>
      <c r="F18" s="199"/>
      <c r="G18" s="266"/>
    </row>
    <row r="19">
      <c r="A19" s="188" t="s">
        <v>64</v>
      </c>
      <c r="B19" s="188" t="s">
        <v>65</v>
      </c>
      <c r="C19" s="188" t="s">
        <v>66</v>
      </c>
      <c r="D19" s="189" t="s">
        <v>67</v>
      </c>
      <c r="E19" s="188" t="s">
        <v>68</v>
      </c>
      <c r="F19" s="188" t="s">
        <v>69</v>
      </c>
      <c r="G19" s="262" t="s">
        <v>70</v>
      </c>
    </row>
    <row r="20">
      <c r="A20" s="209"/>
      <c r="B20" s="191"/>
      <c r="C20" s="193"/>
      <c r="D20" s="210"/>
      <c r="E20" s="211"/>
      <c r="F20" s="214"/>
      <c r="G20" s="263"/>
    </row>
    <row r="21" ht="15.75" customHeight="1">
      <c r="A21" s="192"/>
      <c r="B21" s="192"/>
      <c r="C21" s="192"/>
      <c r="D21" s="215"/>
      <c r="E21" s="192"/>
      <c r="F21" s="192"/>
      <c r="G21" s="263">
        <v>0.0</v>
      </c>
    </row>
    <row r="22" ht="15.75" customHeight="1">
      <c r="A22" s="199"/>
      <c r="B22" s="199"/>
      <c r="C22" s="199"/>
      <c r="D22" s="205"/>
      <c r="E22" s="205"/>
      <c r="F22" s="202" t="s">
        <v>73</v>
      </c>
      <c r="G22" s="267">
        <f>SUM(G20)</f>
        <v>0</v>
      </c>
    </row>
    <row r="23" ht="15.75" customHeight="1">
      <c r="A23" s="204" t="s">
        <v>88</v>
      </c>
      <c r="B23" s="204" t="s">
        <v>89</v>
      </c>
      <c r="C23" s="199"/>
      <c r="D23" s="205"/>
      <c r="E23" s="205"/>
      <c r="F23" s="199"/>
      <c r="G23" s="266"/>
    </row>
    <row r="24" ht="15.75" customHeight="1">
      <c r="A24" s="188" t="s">
        <v>64</v>
      </c>
      <c r="B24" s="188" t="s">
        <v>65</v>
      </c>
      <c r="C24" s="188" t="s">
        <v>66</v>
      </c>
      <c r="D24" s="189" t="s">
        <v>392</v>
      </c>
      <c r="E24" s="188" t="s">
        <v>68</v>
      </c>
      <c r="F24" s="188" t="s">
        <v>91</v>
      </c>
      <c r="G24" s="262" t="s">
        <v>70</v>
      </c>
    </row>
    <row r="25" ht="15.75" customHeight="1">
      <c r="A25" s="401" t="s">
        <v>393</v>
      </c>
      <c r="B25" s="402" t="s">
        <v>394</v>
      </c>
      <c r="C25" s="66" t="s">
        <v>381</v>
      </c>
      <c r="D25" s="217">
        <v>14266.0</v>
      </c>
      <c r="E25" s="211">
        <v>1.0</v>
      </c>
      <c r="F25" s="211">
        <v>0.3</v>
      </c>
      <c r="G25" s="385">
        <f>D25*E25*F25</f>
        <v>4279.8</v>
      </c>
    </row>
    <row r="26" ht="15.75" customHeight="1">
      <c r="A26" s="209"/>
      <c r="B26" s="191"/>
      <c r="C26" s="193"/>
      <c r="D26" s="403"/>
      <c r="E26" s="211"/>
      <c r="F26" s="211"/>
      <c r="G26" s="263"/>
    </row>
    <row r="27" ht="15.75" customHeight="1">
      <c r="A27" s="199"/>
      <c r="B27" s="219" t="s">
        <v>95</v>
      </c>
      <c r="C27" s="219">
        <v>1.0</v>
      </c>
      <c r="D27" s="205"/>
      <c r="E27" s="199"/>
      <c r="F27" s="202" t="s">
        <v>73</v>
      </c>
      <c r="G27" s="267">
        <f>SUM(G25:G26)</f>
        <v>4279.8</v>
      </c>
    </row>
    <row r="28" ht="15.75" customHeight="1">
      <c r="A28" s="180"/>
      <c r="B28" s="220"/>
      <c r="C28" s="220"/>
      <c r="D28" s="181"/>
      <c r="E28" s="180"/>
      <c r="F28" s="221"/>
      <c r="G28" s="269"/>
    </row>
    <row r="29" ht="15.75" customHeight="1">
      <c r="A29" s="180"/>
      <c r="B29" s="171"/>
      <c r="C29" s="171"/>
      <c r="D29" s="181"/>
      <c r="E29" s="223" t="s">
        <v>96</v>
      </c>
      <c r="F29" s="15"/>
      <c r="G29" s="404">
        <f>G27+G22+G17+G12</f>
        <v>20413.8</v>
      </c>
    </row>
    <row r="30" ht="15.75" customHeight="1">
      <c r="A30" s="225"/>
      <c r="B30" s="226"/>
      <c r="C30" s="227"/>
      <c r="D30" s="171"/>
      <c r="E30" s="227"/>
      <c r="F30" s="226"/>
      <c r="G30" s="227"/>
    </row>
    <row r="31" ht="15.75" customHeight="1">
      <c r="A31" s="225"/>
      <c r="B31" s="229" t="s">
        <v>97</v>
      </c>
      <c r="C31" s="230"/>
      <c r="D31" s="231"/>
      <c r="E31" s="231"/>
      <c r="F31" s="231"/>
      <c r="G31" s="231"/>
    </row>
    <row r="32" ht="15.75" customHeight="1">
      <c r="A32" s="225"/>
      <c r="B32" s="232"/>
      <c r="C32" s="14"/>
      <c r="D32" s="14"/>
      <c r="E32" s="14"/>
      <c r="F32" s="14"/>
      <c r="G32" s="15"/>
    </row>
    <row r="33" ht="15.75" customHeight="1">
      <c r="A33" s="225"/>
      <c r="B33" s="233"/>
      <c r="C33" s="14"/>
      <c r="D33" s="14"/>
      <c r="E33" s="14"/>
      <c r="F33" s="14"/>
      <c r="G33" s="15"/>
    </row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A2:G2"/>
    <mergeCell ref="B4:E4"/>
    <mergeCell ref="B5:G5"/>
    <mergeCell ref="E29:F29"/>
    <mergeCell ref="C31:G31"/>
    <mergeCell ref="B32:G32"/>
    <mergeCell ref="B33:G33"/>
  </mergeCells>
  <conditionalFormatting sqref="A10 B9:D9">
    <cfRule type="containsText" dxfId="0" priority="1" operator="containsText" text="#N/A">
      <formula>NOT(ISERROR(SEARCH(("#N/A"),(A10))))</formula>
    </cfRule>
  </conditionalFormatting>
  <conditionalFormatting sqref="B10:D10">
    <cfRule type="containsText" dxfId="0" priority="2" operator="containsText" text="#N/A">
      <formula>NOT(ISERROR(SEARCH(("#N/A"),(B10))))</formula>
    </cfRule>
  </conditionalFormatting>
  <conditionalFormatting sqref="C11">
    <cfRule type="containsText" dxfId="0" priority="3" operator="containsText" text="#N/A">
      <formula>NOT(ISERROR(SEARCH(("#N/A"),(C11))))</formula>
    </cfRule>
  </conditionalFormatting>
  <printOptions/>
  <pageMargins bottom="0.75" footer="0.0" header="0.0" left="0.7" right="0.7" top="0.75"/>
  <pageSetup orientation="landscape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/>
  </sheetPr>
  <sheetViews>
    <sheetView workbookViewId="0"/>
  </sheetViews>
  <sheetFormatPr customHeight="1" defaultColWidth="14.43" defaultRowHeight="15.0"/>
  <cols>
    <col customWidth="1" hidden="1" min="1" max="1" width="5.71"/>
    <col customWidth="1" hidden="1" min="2" max="2" width="11.71"/>
    <col customWidth="1" min="3" max="3" width="8.29"/>
    <col customWidth="1" min="4" max="4" width="56.0"/>
    <col customWidth="1" min="5" max="5" width="6.71"/>
    <col customWidth="1" min="6" max="6" width="12.0"/>
    <col customWidth="1" min="7" max="7" width="13.29"/>
    <col customWidth="1" min="8" max="8" width="17.86"/>
    <col customWidth="1" min="9" max="9" width="16.71"/>
    <col customWidth="1" min="10" max="10" width="12.43"/>
    <col customWidth="1" min="11" max="11" width="15.71"/>
    <col customWidth="1" min="12" max="21" width="12.43"/>
  </cols>
  <sheetData>
    <row r="1" ht="15.75" customHeight="1">
      <c r="A1" s="199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</row>
    <row r="2" ht="15.75" customHeight="1">
      <c r="A2" s="204"/>
      <c r="C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</row>
    <row r="3" ht="15.75" customHeight="1">
      <c r="A3" s="405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</row>
    <row r="4" ht="29.25" customHeight="1">
      <c r="A4" s="406"/>
      <c r="C4" s="174" t="s">
        <v>59</v>
      </c>
      <c r="D4" s="407" t="s">
        <v>395</v>
      </c>
      <c r="E4" s="14"/>
      <c r="F4" s="14"/>
      <c r="G4" s="15"/>
      <c r="H4" s="174" t="s">
        <v>7</v>
      </c>
      <c r="I4" s="259" t="s">
        <v>22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</row>
    <row r="5" ht="43.5" customHeight="1">
      <c r="A5" s="406"/>
      <c r="C5" s="179" t="s">
        <v>61</v>
      </c>
      <c r="D5" s="236" t="str">
        <f>CONSOLIDADO!E65</f>
        <v>SUMINITRO INSTALACIÓN DE MORTERO  PARA LOSA , CON UN ESPESOR VARIABLE DE HASTA 0.5CM ( suministro e instalación mortero 1:4 para losa con un espesor variable de hasta 0,5 cm , para corrección pendiente en zonas comunes)                                        </v>
      </c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</row>
    <row r="6" ht="15.75" customHeight="1">
      <c r="A6" s="406"/>
      <c r="C6" s="180"/>
      <c r="D6" s="180"/>
      <c r="E6" s="180"/>
      <c r="F6" s="181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</row>
    <row r="7" ht="15.75" customHeight="1">
      <c r="A7" s="199"/>
      <c r="C7" s="184" t="s">
        <v>62</v>
      </c>
      <c r="D7" s="184" t="s">
        <v>63</v>
      </c>
      <c r="E7" s="185"/>
      <c r="F7" s="186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</row>
    <row r="8" ht="31.5" customHeight="1">
      <c r="A8" s="204"/>
      <c r="C8" s="188" t="s">
        <v>64</v>
      </c>
      <c r="D8" s="379" t="s">
        <v>65</v>
      </c>
      <c r="E8" s="188" t="s">
        <v>66</v>
      </c>
      <c r="F8" s="189" t="s">
        <v>67</v>
      </c>
      <c r="G8" s="188" t="s">
        <v>68</v>
      </c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</row>
    <row r="9" ht="15.75" customHeight="1">
      <c r="A9" s="405"/>
      <c r="B9" s="242" t="s">
        <v>76</v>
      </c>
      <c r="C9" s="380" t="s">
        <v>373</v>
      </c>
      <c r="D9" s="192" t="s">
        <v>71</v>
      </c>
      <c r="E9" s="381" t="s">
        <v>72</v>
      </c>
      <c r="F9" s="382">
        <v>17106.0</v>
      </c>
      <c r="G9" s="408">
        <v>0.05</v>
      </c>
      <c r="H9" s="384"/>
      <c r="I9" s="385">
        <f>F9*G9</f>
        <v>855.3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</row>
    <row r="10" ht="15.75" customHeight="1">
      <c r="A10" s="409"/>
      <c r="C10" s="386"/>
      <c r="D10" s="192" t="s">
        <v>396</v>
      </c>
      <c r="E10" s="193" t="s">
        <v>397</v>
      </c>
      <c r="F10" s="194">
        <v>96000.0</v>
      </c>
      <c r="G10" s="410">
        <f>1/16</f>
        <v>0.0625</v>
      </c>
      <c r="H10" s="192"/>
      <c r="I10" s="263">
        <f>ROUND(G10*F10,0)</f>
        <v>6000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</row>
    <row r="11" ht="15.75" customHeight="1">
      <c r="A11" s="199"/>
      <c r="C11" s="387"/>
      <c r="D11" s="291"/>
      <c r="E11" s="388"/>
      <c r="F11" s="210"/>
      <c r="G11" s="192"/>
      <c r="H11" s="192"/>
      <c r="I11" s="385"/>
      <c r="J11" s="171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</row>
    <row r="12" ht="15.75" customHeight="1">
      <c r="A12" s="199"/>
      <c r="C12" s="199"/>
      <c r="D12" s="199"/>
      <c r="E12" s="199"/>
      <c r="F12" s="200"/>
      <c r="G12" s="199"/>
      <c r="H12" s="202" t="s">
        <v>73</v>
      </c>
      <c r="I12" s="265">
        <f>SUM(I9:I11)</f>
        <v>6855.3</v>
      </c>
      <c r="J12" s="207"/>
      <c r="K12" s="411"/>
      <c r="L12" s="411"/>
      <c r="M12" s="411"/>
      <c r="N12" s="411"/>
      <c r="O12" s="171"/>
      <c r="P12" s="171"/>
      <c r="Q12" s="171"/>
      <c r="R12" s="171"/>
      <c r="S12" s="171"/>
      <c r="T12" s="171"/>
      <c r="U12" s="171"/>
    </row>
    <row r="13" ht="15.75" customHeight="1">
      <c r="A13" s="204"/>
      <c r="C13" s="204" t="s">
        <v>74</v>
      </c>
      <c r="D13" s="204" t="s">
        <v>383</v>
      </c>
      <c r="E13" s="199"/>
      <c r="F13" s="205"/>
      <c r="G13" s="199"/>
      <c r="H13" s="199"/>
      <c r="I13" s="266"/>
      <c r="J13" s="207"/>
      <c r="K13" s="411"/>
      <c r="L13" s="411"/>
      <c r="M13" s="411"/>
      <c r="N13" s="411"/>
      <c r="O13" s="171"/>
      <c r="P13" s="171"/>
      <c r="Q13" s="171"/>
      <c r="R13" s="171"/>
      <c r="S13" s="171"/>
      <c r="T13" s="171"/>
      <c r="U13" s="171"/>
    </row>
    <row r="14" ht="33.75" customHeight="1">
      <c r="A14" s="405"/>
      <c r="C14" s="379" t="s">
        <v>64</v>
      </c>
      <c r="D14" s="379" t="s">
        <v>65</v>
      </c>
      <c r="E14" s="379" t="s">
        <v>66</v>
      </c>
      <c r="F14" s="390" t="s">
        <v>67</v>
      </c>
      <c r="G14" s="379" t="s">
        <v>68</v>
      </c>
      <c r="H14" s="379" t="s">
        <v>69</v>
      </c>
      <c r="I14" s="391" t="s">
        <v>70</v>
      </c>
      <c r="J14" s="207"/>
      <c r="K14" s="411"/>
      <c r="L14" s="411"/>
      <c r="M14" s="411"/>
      <c r="N14" s="411"/>
      <c r="O14" s="171"/>
      <c r="P14" s="171"/>
      <c r="Q14" s="171"/>
      <c r="R14" s="171"/>
      <c r="S14" s="171"/>
      <c r="T14" s="171"/>
      <c r="U14" s="171"/>
    </row>
    <row r="15" ht="15.75" customHeight="1">
      <c r="A15" s="409"/>
      <c r="B15" s="242" t="s">
        <v>76</v>
      </c>
      <c r="C15" s="209" t="s">
        <v>313</v>
      </c>
      <c r="D15" s="394" t="s">
        <v>398</v>
      </c>
      <c r="E15" s="399" t="s">
        <v>82</v>
      </c>
      <c r="F15" s="210">
        <v>18000.0</v>
      </c>
      <c r="G15" s="412">
        <v>0.5</v>
      </c>
      <c r="H15" s="291"/>
      <c r="I15" s="385">
        <f t="shared" ref="I15:I16" si="1">ROUND(G15*F15,0)</f>
        <v>9000</v>
      </c>
      <c r="J15" s="207"/>
      <c r="K15" s="411"/>
      <c r="L15" s="411"/>
      <c r="M15" s="411"/>
      <c r="N15" s="411"/>
      <c r="O15" s="171"/>
      <c r="P15" s="171"/>
      <c r="Q15" s="171"/>
      <c r="R15" s="171"/>
      <c r="S15" s="171"/>
      <c r="T15" s="171"/>
      <c r="U15" s="171"/>
    </row>
    <row r="16">
      <c r="A16" s="409"/>
      <c r="C16" s="209" t="s">
        <v>399</v>
      </c>
      <c r="D16" s="413" t="s">
        <v>400</v>
      </c>
      <c r="E16" s="399" t="s">
        <v>39</v>
      </c>
      <c r="F16" s="414">
        <v>595760.55</v>
      </c>
      <c r="G16" s="410">
        <v>0.05</v>
      </c>
      <c r="H16" s="191"/>
      <c r="I16" s="385">
        <f t="shared" si="1"/>
        <v>29788</v>
      </c>
      <c r="J16" s="207"/>
      <c r="K16" s="411"/>
      <c r="L16" s="411"/>
      <c r="M16" s="411"/>
      <c r="N16" s="411"/>
      <c r="O16" s="171"/>
      <c r="P16" s="171"/>
      <c r="Q16" s="171"/>
      <c r="R16" s="171"/>
      <c r="S16" s="171"/>
      <c r="T16" s="171"/>
      <c r="U16" s="171"/>
    </row>
    <row r="17" ht="15.75" customHeight="1">
      <c r="A17" s="199"/>
      <c r="C17" s="193"/>
      <c r="D17" s="398"/>
      <c r="E17" s="399"/>
      <c r="F17" s="210"/>
      <c r="G17" s="211"/>
      <c r="H17" s="291"/>
      <c r="I17" s="400"/>
      <c r="J17" s="171"/>
      <c r="K17" s="411"/>
      <c r="L17" s="411"/>
      <c r="M17" s="411"/>
      <c r="N17" s="411"/>
      <c r="O17" s="171"/>
      <c r="P17" s="171"/>
      <c r="Q17" s="171"/>
      <c r="R17" s="171"/>
      <c r="S17" s="171"/>
      <c r="T17" s="171"/>
      <c r="U17" s="171"/>
    </row>
    <row r="18" ht="15.75" customHeight="1">
      <c r="A18" s="180"/>
      <c r="C18" s="199"/>
      <c r="E18" s="199"/>
      <c r="F18" s="205"/>
      <c r="G18" s="199"/>
      <c r="H18" s="202" t="s">
        <v>73</v>
      </c>
      <c r="I18" s="267">
        <f>SUM(I15:I17)</f>
        <v>38788</v>
      </c>
      <c r="J18" s="207"/>
      <c r="K18" s="411"/>
      <c r="L18" s="411"/>
      <c r="M18" s="411"/>
      <c r="N18" s="411"/>
      <c r="O18" s="171"/>
      <c r="P18" s="171"/>
      <c r="Q18" s="171"/>
      <c r="R18" s="171"/>
      <c r="S18" s="171"/>
      <c r="T18" s="171"/>
      <c r="U18" s="171"/>
    </row>
    <row r="19" ht="17.25" customHeight="1">
      <c r="A19" s="180"/>
      <c r="C19" s="204" t="s">
        <v>86</v>
      </c>
      <c r="D19" s="204" t="s">
        <v>87</v>
      </c>
      <c r="E19" s="199"/>
      <c r="F19" s="205"/>
      <c r="G19" s="199"/>
      <c r="H19" s="199"/>
      <c r="I19" s="266"/>
      <c r="J19" s="207"/>
      <c r="K19" s="411"/>
      <c r="L19" s="411"/>
      <c r="M19" s="411"/>
      <c r="N19" s="411"/>
      <c r="O19" s="171"/>
      <c r="P19" s="171"/>
      <c r="Q19" s="171"/>
      <c r="R19" s="171"/>
      <c r="S19" s="171"/>
      <c r="T19" s="171"/>
      <c r="U19" s="171"/>
    </row>
    <row r="20" ht="31.5" customHeight="1">
      <c r="A20" s="225"/>
      <c r="C20" s="188" t="s">
        <v>64</v>
      </c>
      <c r="D20" s="188" t="s">
        <v>65</v>
      </c>
      <c r="E20" s="188" t="s">
        <v>66</v>
      </c>
      <c r="F20" s="189" t="s">
        <v>67</v>
      </c>
      <c r="G20" s="188" t="s">
        <v>68</v>
      </c>
      <c r="H20" s="188" t="s">
        <v>69</v>
      </c>
      <c r="I20" s="262" t="s">
        <v>70</v>
      </c>
      <c r="J20" s="207"/>
      <c r="K20" s="411"/>
      <c r="L20" s="411"/>
      <c r="M20" s="411"/>
      <c r="N20" s="411"/>
      <c r="O20" s="171"/>
      <c r="P20" s="171"/>
      <c r="Q20" s="171"/>
      <c r="R20" s="171"/>
      <c r="S20" s="171"/>
      <c r="T20" s="171"/>
      <c r="U20" s="171"/>
    </row>
    <row r="21" ht="15.75" customHeight="1">
      <c r="A21" s="225"/>
      <c r="C21" s="209"/>
      <c r="D21" s="191"/>
      <c r="E21" s="193"/>
      <c r="F21" s="210"/>
      <c r="G21" s="211"/>
      <c r="H21" s="214"/>
      <c r="I21" s="263"/>
      <c r="J21" s="207"/>
      <c r="K21" s="411"/>
      <c r="L21" s="411"/>
      <c r="M21" s="411"/>
      <c r="N21" s="411"/>
      <c r="O21" s="171"/>
      <c r="P21" s="171"/>
      <c r="Q21" s="171"/>
      <c r="R21" s="171"/>
      <c r="S21" s="171"/>
      <c r="T21" s="171"/>
      <c r="U21" s="171"/>
    </row>
    <row r="22" ht="15.75" customHeight="1">
      <c r="A22" s="225"/>
      <c r="C22" s="192"/>
      <c r="D22" s="192"/>
      <c r="E22" s="192"/>
      <c r="F22" s="215"/>
      <c r="G22" s="192"/>
      <c r="H22" s="192"/>
      <c r="I22" s="263">
        <v>0.0</v>
      </c>
      <c r="J22" s="171"/>
      <c r="K22" s="411"/>
      <c r="L22" s="411"/>
      <c r="M22" s="411"/>
      <c r="N22" s="411"/>
      <c r="O22" s="171"/>
      <c r="P22" s="171"/>
      <c r="Q22" s="171"/>
      <c r="R22" s="171"/>
      <c r="S22" s="171"/>
      <c r="T22" s="171"/>
      <c r="U22" s="171"/>
    </row>
    <row r="23" ht="15.75" customHeight="1">
      <c r="A23" s="225"/>
      <c r="C23" s="199"/>
      <c r="D23" s="199"/>
      <c r="E23" s="199"/>
      <c r="F23" s="205"/>
      <c r="G23" s="205"/>
      <c r="H23" s="202" t="s">
        <v>73</v>
      </c>
      <c r="I23" s="267">
        <f>SUM(I21)</f>
        <v>0</v>
      </c>
      <c r="J23" s="207"/>
      <c r="K23" s="411"/>
      <c r="L23" s="411"/>
      <c r="M23" s="411"/>
      <c r="N23" s="411"/>
      <c r="O23" s="171"/>
      <c r="P23" s="171"/>
      <c r="Q23" s="171"/>
      <c r="R23" s="171"/>
      <c r="S23" s="171"/>
      <c r="T23" s="171"/>
      <c r="U23" s="171"/>
    </row>
    <row r="24" ht="15.75" customHeight="1">
      <c r="A24" s="171"/>
      <c r="C24" s="204" t="s">
        <v>88</v>
      </c>
      <c r="D24" s="204" t="s">
        <v>89</v>
      </c>
      <c r="E24" s="199"/>
      <c r="F24" s="205"/>
      <c r="G24" s="205"/>
      <c r="H24" s="199"/>
      <c r="I24" s="266"/>
      <c r="J24" s="207"/>
      <c r="K24" s="411"/>
      <c r="L24" s="411"/>
      <c r="M24" s="411"/>
      <c r="N24" s="411"/>
      <c r="O24" s="171"/>
      <c r="P24" s="171"/>
      <c r="Q24" s="171"/>
      <c r="R24" s="171"/>
      <c r="S24" s="171"/>
      <c r="T24" s="171"/>
      <c r="U24" s="171"/>
    </row>
    <row r="25" ht="30.75" customHeight="1">
      <c r="A25" s="171"/>
      <c r="C25" s="188" t="s">
        <v>64</v>
      </c>
      <c r="D25" s="188" t="s">
        <v>65</v>
      </c>
      <c r="E25" s="188" t="s">
        <v>66</v>
      </c>
      <c r="F25" s="189" t="s">
        <v>90</v>
      </c>
      <c r="G25" s="188" t="s">
        <v>68</v>
      </c>
      <c r="H25" s="188" t="s">
        <v>91</v>
      </c>
      <c r="I25" s="262" t="s">
        <v>70</v>
      </c>
      <c r="J25" s="207"/>
      <c r="K25" s="411"/>
      <c r="L25" s="411"/>
      <c r="M25" s="411"/>
      <c r="N25" s="411"/>
      <c r="O25" s="171"/>
      <c r="P25" s="171"/>
      <c r="Q25" s="171"/>
      <c r="R25" s="171"/>
      <c r="S25" s="171"/>
      <c r="T25" s="171"/>
      <c r="U25" s="171"/>
    </row>
    <row r="26" ht="26.25" customHeight="1">
      <c r="A26" s="171"/>
      <c r="C26" s="401" t="s">
        <v>401</v>
      </c>
      <c r="D26" s="415" t="s">
        <v>402</v>
      </c>
      <c r="E26" s="66" t="s">
        <v>403</v>
      </c>
      <c r="F26" s="217">
        <v>34212.0</v>
      </c>
      <c r="G26" s="211">
        <v>1.0</v>
      </c>
      <c r="H26" s="412">
        <v>0.5</v>
      </c>
      <c r="I26" s="385">
        <f>ROUND(G26*F26*H26,0)</f>
        <v>17106</v>
      </c>
      <c r="J26" s="207"/>
      <c r="K26" s="411"/>
      <c r="L26" s="411"/>
      <c r="M26" s="411"/>
      <c r="N26" s="411"/>
      <c r="O26" s="171"/>
      <c r="P26" s="171"/>
      <c r="Q26" s="171"/>
      <c r="R26" s="171"/>
      <c r="S26" s="171"/>
      <c r="T26" s="171"/>
      <c r="U26" s="171"/>
    </row>
    <row r="27" ht="15.75" customHeight="1">
      <c r="A27" s="171"/>
      <c r="C27" s="209"/>
      <c r="D27" s="191"/>
      <c r="E27" s="193"/>
      <c r="F27" s="403"/>
      <c r="G27" s="211"/>
      <c r="H27" s="211"/>
      <c r="I27" s="263"/>
      <c r="J27" s="171"/>
      <c r="K27" s="411"/>
      <c r="L27" s="411"/>
      <c r="M27" s="411"/>
      <c r="N27" s="411"/>
      <c r="O27" s="171"/>
      <c r="P27" s="171"/>
      <c r="Q27" s="171"/>
      <c r="R27" s="171"/>
      <c r="S27" s="171"/>
      <c r="T27" s="171"/>
      <c r="U27" s="171"/>
    </row>
    <row r="28" ht="15.75" customHeight="1">
      <c r="A28" s="171"/>
      <c r="C28" s="199"/>
      <c r="D28" s="219" t="s">
        <v>95</v>
      </c>
      <c r="E28" s="219">
        <v>1.0</v>
      </c>
      <c r="F28" s="205"/>
      <c r="G28" s="199"/>
      <c r="H28" s="202" t="s">
        <v>73</v>
      </c>
      <c r="I28" s="267">
        <f>SUM(I26:I27)</f>
        <v>17106</v>
      </c>
      <c r="J28" s="171"/>
      <c r="K28" s="416"/>
      <c r="L28" s="411"/>
      <c r="M28" s="411"/>
      <c r="N28" s="411"/>
      <c r="O28" s="171"/>
      <c r="P28" s="171"/>
      <c r="Q28" s="171"/>
      <c r="R28" s="171"/>
      <c r="S28" s="171"/>
      <c r="T28" s="171"/>
      <c r="U28" s="171"/>
    </row>
    <row r="29" ht="15.75" customHeight="1">
      <c r="A29" s="171"/>
      <c r="C29" s="180"/>
      <c r="D29" s="220"/>
      <c r="E29" s="220"/>
      <c r="F29" s="181"/>
      <c r="G29" s="180"/>
      <c r="H29" s="221"/>
      <c r="I29" s="269"/>
      <c r="J29" s="207"/>
      <c r="K29" s="411"/>
      <c r="L29" s="411"/>
      <c r="M29" s="411"/>
      <c r="N29" s="411"/>
      <c r="O29" s="171"/>
      <c r="P29" s="171"/>
      <c r="Q29" s="171"/>
      <c r="R29" s="171"/>
      <c r="S29" s="171"/>
      <c r="T29" s="171"/>
      <c r="U29" s="171"/>
    </row>
    <row r="30" ht="15.75" customHeight="1">
      <c r="A30" s="171"/>
      <c r="C30" s="180"/>
      <c r="D30" s="171"/>
      <c r="E30" s="171"/>
      <c r="F30" s="181"/>
      <c r="G30" s="223" t="s">
        <v>96</v>
      </c>
      <c r="H30" s="15"/>
      <c r="I30" s="404">
        <f>I28+I23+I18+I12</f>
        <v>62749.3</v>
      </c>
      <c r="J30" s="226"/>
      <c r="K30" s="411"/>
      <c r="L30" s="411"/>
      <c r="M30" s="411"/>
      <c r="N30" s="411"/>
      <c r="O30" s="171"/>
      <c r="P30" s="171"/>
      <c r="Q30" s="171"/>
      <c r="R30" s="171"/>
      <c r="S30" s="171"/>
      <c r="T30" s="171"/>
      <c r="U30" s="171"/>
    </row>
    <row r="31" ht="15.75" customHeight="1">
      <c r="A31" s="171"/>
      <c r="C31" s="225"/>
      <c r="D31" s="226"/>
      <c r="E31" s="227"/>
      <c r="F31" s="171"/>
      <c r="G31" s="227"/>
      <c r="H31" s="226"/>
      <c r="I31" s="227"/>
      <c r="J31" s="226"/>
      <c r="K31" s="411"/>
      <c r="L31" s="411"/>
      <c r="M31" s="411"/>
      <c r="N31" s="411"/>
      <c r="O31" s="171"/>
      <c r="P31" s="171"/>
      <c r="Q31" s="171"/>
      <c r="R31" s="171"/>
      <c r="S31" s="171"/>
      <c r="T31" s="171"/>
      <c r="U31" s="171"/>
    </row>
    <row r="32" ht="15.75" customHeight="1">
      <c r="A32" s="171"/>
      <c r="C32" s="225"/>
      <c r="D32" s="229" t="s">
        <v>97</v>
      </c>
      <c r="E32" s="230"/>
      <c r="F32" s="231"/>
      <c r="G32" s="231"/>
      <c r="H32" s="231"/>
      <c r="I32" s="231"/>
      <c r="J32" s="226"/>
      <c r="K32" s="411"/>
      <c r="L32" s="411"/>
      <c r="M32" s="411"/>
      <c r="N32" s="411"/>
      <c r="O32" s="171"/>
      <c r="P32" s="171"/>
      <c r="Q32" s="171"/>
      <c r="R32" s="171"/>
      <c r="S32" s="171"/>
      <c r="T32" s="171"/>
      <c r="U32" s="171"/>
    </row>
    <row r="33" ht="15.75" customHeight="1">
      <c r="A33" s="171"/>
      <c r="C33" s="225"/>
      <c r="D33" s="232"/>
      <c r="E33" s="14"/>
      <c r="F33" s="14"/>
      <c r="G33" s="14"/>
      <c r="H33" s="14"/>
      <c r="I33" s="15"/>
      <c r="J33" s="226"/>
      <c r="K33" s="411"/>
      <c r="L33" s="411"/>
      <c r="M33" s="411"/>
      <c r="N33" s="411"/>
      <c r="O33" s="171"/>
      <c r="P33" s="171"/>
      <c r="Q33" s="171"/>
      <c r="R33" s="171"/>
      <c r="S33" s="171"/>
      <c r="T33" s="171"/>
      <c r="U33" s="171"/>
    </row>
    <row r="34" ht="15.75" customHeight="1">
      <c r="A34" s="171"/>
      <c r="C34" s="225"/>
      <c r="D34" s="233"/>
      <c r="E34" s="14"/>
      <c r="F34" s="14"/>
      <c r="G34" s="14"/>
      <c r="H34" s="14"/>
      <c r="I34" s="15"/>
      <c r="J34" s="171"/>
      <c r="K34" s="411"/>
      <c r="L34" s="411"/>
      <c r="M34" s="411"/>
      <c r="N34" s="411"/>
      <c r="O34" s="171"/>
      <c r="P34" s="171"/>
      <c r="Q34" s="171"/>
      <c r="R34" s="171"/>
      <c r="S34" s="171"/>
      <c r="T34" s="171"/>
      <c r="U34" s="171"/>
    </row>
    <row r="35" ht="15.75" customHeight="1">
      <c r="A35" s="171"/>
      <c r="C35" s="171"/>
      <c r="D35" s="171"/>
      <c r="E35" s="171"/>
      <c r="F35" s="171"/>
      <c r="G35" s="171"/>
      <c r="H35" s="171"/>
      <c r="I35" s="171"/>
      <c r="J35" s="171"/>
      <c r="K35" s="411"/>
      <c r="L35" s="411"/>
      <c r="M35" s="411"/>
      <c r="N35" s="411"/>
      <c r="O35" s="171"/>
      <c r="P35" s="171"/>
      <c r="Q35" s="171"/>
      <c r="R35" s="171"/>
      <c r="S35" s="171"/>
      <c r="T35" s="171"/>
      <c r="U35" s="171"/>
    </row>
    <row r="36" ht="30.75" customHeight="1">
      <c r="A36" s="171"/>
      <c r="J36" s="171"/>
      <c r="K36" s="417"/>
      <c r="L36" s="411"/>
      <c r="M36" s="411"/>
      <c r="N36" s="411"/>
      <c r="O36" s="171"/>
      <c r="P36" s="171"/>
      <c r="Q36" s="171"/>
      <c r="R36" s="171"/>
      <c r="S36" s="171"/>
      <c r="T36" s="171"/>
      <c r="U36" s="171"/>
    </row>
    <row r="37" ht="15.75" customHeight="1">
      <c r="A37" s="171"/>
      <c r="K37" s="411"/>
      <c r="L37" s="411"/>
      <c r="M37" s="411"/>
      <c r="N37" s="411"/>
      <c r="O37" s="171"/>
      <c r="P37" s="171"/>
      <c r="Q37" s="171"/>
      <c r="R37" s="171"/>
      <c r="S37" s="171"/>
      <c r="T37" s="171"/>
      <c r="U37" s="171"/>
    </row>
    <row r="38" ht="15.75" customHeight="1">
      <c r="A38" s="171"/>
      <c r="C38" s="171"/>
      <c r="D38" s="171"/>
      <c r="E38" s="171"/>
      <c r="F38" s="171"/>
      <c r="G38" s="171"/>
      <c r="H38" s="171"/>
      <c r="I38" s="171"/>
      <c r="K38" s="411"/>
      <c r="L38" s="411"/>
      <c r="M38" s="411"/>
      <c r="N38" s="411"/>
      <c r="O38" s="171"/>
      <c r="P38" s="171"/>
      <c r="Q38" s="171"/>
      <c r="R38" s="171"/>
      <c r="S38" s="171"/>
      <c r="T38" s="171"/>
      <c r="U38" s="171"/>
    </row>
    <row r="39" ht="15.75" customHeight="1">
      <c r="A39" s="171"/>
      <c r="C39" s="171"/>
      <c r="D39" s="171"/>
      <c r="E39" s="171"/>
      <c r="F39" s="171"/>
      <c r="G39" s="171"/>
      <c r="H39" s="171"/>
      <c r="I39" s="171"/>
      <c r="K39" s="411"/>
      <c r="L39" s="411"/>
      <c r="M39" s="411"/>
      <c r="N39" s="411"/>
      <c r="O39" s="171"/>
      <c r="P39" s="171"/>
      <c r="Q39" s="171"/>
      <c r="R39" s="171"/>
      <c r="S39" s="171"/>
      <c r="T39" s="171"/>
      <c r="U39" s="171"/>
    </row>
    <row r="40" ht="15.75" customHeight="1">
      <c r="A40" s="171"/>
      <c r="C40" s="171"/>
      <c r="D40" s="171"/>
      <c r="E40" s="171"/>
      <c r="F40" s="171"/>
      <c r="G40" s="171"/>
      <c r="H40" s="171"/>
      <c r="I40" s="171"/>
      <c r="K40" s="411"/>
      <c r="L40" s="411"/>
      <c r="M40" s="411"/>
      <c r="N40" s="411"/>
      <c r="O40" s="171"/>
      <c r="P40" s="171"/>
      <c r="Q40" s="171"/>
      <c r="R40" s="171"/>
      <c r="S40" s="171"/>
      <c r="T40" s="171"/>
      <c r="U40" s="171"/>
    </row>
    <row r="41" ht="15.75" customHeight="1">
      <c r="A41" s="171"/>
      <c r="C41" s="171"/>
      <c r="D41" s="171"/>
      <c r="E41" s="171"/>
      <c r="F41" s="171"/>
      <c r="G41" s="171"/>
      <c r="H41" s="171"/>
      <c r="I41" s="171"/>
      <c r="K41" s="411"/>
      <c r="L41" s="411"/>
      <c r="M41" s="411"/>
      <c r="N41" s="411"/>
      <c r="O41" s="171"/>
      <c r="P41" s="171"/>
      <c r="Q41" s="171"/>
      <c r="R41" s="171"/>
      <c r="S41" s="171"/>
      <c r="T41" s="171"/>
      <c r="U41" s="171"/>
    </row>
    <row r="42" ht="15.75" customHeight="1">
      <c r="A42" s="171"/>
      <c r="C42" s="171"/>
      <c r="D42" s="171"/>
      <c r="E42" s="171"/>
      <c r="F42" s="171"/>
      <c r="G42" s="171"/>
      <c r="H42" s="171"/>
      <c r="I42" s="171"/>
      <c r="K42" s="411"/>
      <c r="L42" s="411"/>
      <c r="M42" s="411"/>
      <c r="N42" s="411"/>
      <c r="O42" s="171"/>
      <c r="P42" s="171"/>
      <c r="Q42" s="171"/>
      <c r="R42" s="171"/>
      <c r="S42" s="171"/>
      <c r="T42" s="171"/>
      <c r="U42" s="171"/>
    </row>
    <row r="43" ht="15.75" customHeight="1">
      <c r="A43" s="171"/>
      <c r="C43" s="171"/>
      <c r="D43" s="171"/>
      <c r="E43" s="171"/>
      <c r="F43" s="171"/>
      <c r="G43" s="171"/>
      <c r="H43" s="171"/>
      <c r="I43" s="171"/>
      <c r="K43" s="411"/>
      <c r="L43" s="411"/>
      <c r="M43" s="411"/>
      <c r="N43" s="411"/>
      <c r="O43" s="171"/>
      <c r="P43" s="171"/>
      <c r="Q43" s="171"/>
      <c r="R43" s="171"/>
      <c r="S43" s="171"/>
      <c r="T43" s="171"/>
      <c r="U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</row>
    <row r="216" ht="15.75" customHeight="1">
      <c r="A216" s="171"/>
      <c r="B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</row>
    <row r="217" ht="15.75" customHeight="1">
      <c r="A217" s="171"/>
      <c r="B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</row>
    <row r="218" ht="15.75" customHeight="1">
      <c r="A218" s="171"/>
      <c r="B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</row>
    <row r="219" ht="15.75" customHeight="1">
      <c r="A219" s="171"/>
      <c r="B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</row>
    <row r="220" ht="15.75" customHeight="1">
      <c r="A220" s="171"/>
      <c r="B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</row>
    <row r="221" ht="15.75" customHeight="1">
      <c r="A221" s="171"/>
      <c r="B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</row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C2:I2"/>
    <mergeCell ref="D4:G4"/>
    <mergeCell ref="D5:I5"/>
    <mergeCell ref="G30:H30"/>
    <mergeCell ref="E32:I32"/>
    <mergeCell ref="D33:I33"/>
    <mergeCell ref="D34:I34"/>
  </mergeCells>
  <conditionalFormatting sqref="C10 D9:F9">
    <cfRule type="containsText" dxfId="0" priority="1" operator="containsText" text="#N/A">
      <formula>NOT(ISERROR(SEARCH(("#N/A"),(C10))))</formula>
    </cfRule>
  </conditionalFormatting>
  <conditionalFormatting sqref="D10:F10">
    <cfRule type="containsText" dxfId="0" priority="2" operator="containsText" text="#N/A">
      <formula>NOT(ISERROR(SEARCH(("#N/A"),(D10))))</formula>
    </cfRule>
  </conditionalFormatting>
  <conditionalFormatting sqref="E11">
    <cfRule type="containsText" dxfId="0" priority="3" operator="containsText" text="#N/A">
      <formula>NOT(ISERROR(SEARCH(("#N/A"),(E11))))</formula>
    </cfRule>
  </conditionalFormatting>
  <printOptions/>
  <pageMargins bottom="0.75" footer="0.0" header="0.0" left="0.7" right="0.7" top="0.75"/>
  <pageSetup orientation="landscape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/>
  </sheetPr>
  <sheetViews>
    <sheetView workbookViewId="0"/>
  </sheetViews>
  <sheetFormatPr customHeight="1" defaultColWidth="14.43" defaultRowHeight="15.0"/>
  <cols>
    <col customWidth="1" min="1" max="1" width="10.71"/>
    <col customWidth="1" min="2" max="2" width="10.29"/>
    <col customWidth="1" min="3" max="3" width="46.86"/>
    <col customWidth="1" min="4" max="4" width="11.0"/>
    <col customWidth="1" min="5" max="5" width="11.86"/>
    <col customWidth="1" min="6" max="6" width="13.29"/>
    <col customWidth="1" min="7" max="7" width="14.29"/>
    <col customWidth="1" min="8" max="8" width="13.71"/>
    <col customWidth="1" min="9" max="9" width="10.71"/>
    <col customWidth="1" min="10" max="10" width="26.57"/>
    <col customWidth="1" min="11" max="26" width="10.71"/>
  </cols>
  <sheetData>
    <row r="3">
      <c r="B3" s="418" t="s">
        <v>58</v>
      </c>
    </row>
    <row r="4">
      <c r="B4" s="419"/>
      <c r="C4" s="419"/>
      <c r="D4" s="419"/>
      <c r="E4" s="419"/>
      <c r="F4" s="419"/>
      <c r="G4" s="419"/>
      <c r="H4" s="419"/>
    </row>
    <row r="5">
      <c r="B5" s="420" t="s">
        <v>59</v>
      </c>
      <c r="C5" s="421" t="s">
        <v>404</v>
      </c>
      <c r="D5" s="14"/>
      <c r="E5" s="14"/>
      <c r="F5" s="15"/>
      <c r="G5" s="420" t="s">
        <v>7</v>
      </c>
      <c r="H5" s="422" t="s">
        <v>23</v>
      </c>
    </row>
    <row r="6" ht="30.75" customHeight="1">
      <c r="B6" s="423" t="s">
        <v>61</v>
      </c>
      <c r="C6" s="424"/>
      <c r="D6" s="237"/>
      <c r="E6" s="237"/>
      <c r="F6" s="237"/>
      <c r="G6" s="237"/>
      <c r="H6" s="237"/>
    </row>
    <row r="7">
      <c r="B7" s="425"/>
      <c r="C7" s="425"/>
      <c r="D7" s="425"/>
      <c r="E7" s="426"/>
      <c r="F7" s="425"/>
      <c r="G7" s="425"/>
      <c r="H7" s="427"/>
    </row>
    <row r="8">
      <c r="B8" s="428" t="s">
        <v>62</v>
      </c>
      <c r="C8" s="428" t="s">
        <v>63</v>
      </c>
      <c r="D8" s="429"/>
      <c r="E8" s="430"/>
      <c r="F8" s="429"/>
      <c r="G8" s="429"/>
      <c r="H8" s="431"/>
    </row>
    <row r="9">
      <c r="B9" s="432" t="s">
        <v>64</v>
      </c>
      <c r="C9" s="432" t="s">
        <v>65</v>
      </c>
      <c r="D9" s="432" t="s">
        <v>66</v>
      </c>
      <c r="E9" s="433" t="s">
        <v>67</v>
      </c>
      <c r="F9" s="432" t="s">
        <v>68</v>
      </c>
      <c r="G9" s="432" t="s">
        <v>69</v>
      </c>
      <c r="H9" s="434" t="s">
        <v>70</v>
      </c>
    </row>
    <row r="10">
      <c r="B10" s="435"/>
      <c r="C10" s="436" t="s">
        <v>71</v>
      </c>
      <c r="D10" s="437" t="s">
        <v>72</v>
      </c>
      <c r="E10" s="438">
        <v>2956.5</v>
      </c>
      <c r="F10" s="439">
        <v>0.9</v>
      </c>
      <c r="G10" s="436"/>
      <c r="H10" s="440">
        <f>ROUND(F10*E10,0)</f>
        <v>2661</v>
      </c>
    </row>
    <row r="11">
      <c r="B11" s="436"/>
      <c r="C11" s="441" t="s">
        <v>405</v>
      </c>
      <c r="D11" s="441" t="s">
        <v>66</v>
      </c>
      <c r="E11" s="441">
        <v>120000.0</v>
      </c>
      <c r="F11" s="437">
        <v>0.2</v>
      </c>
      <c r="G11" s="441"/>
      <c r="H11" s="442">
        <f>E11*F11</f>
        <v>24000</v>
      </c>
    </row>
    <row r="12">
      <c r="B12" s="443"/>
      <c r="C12" s="443"/>
      <c r="D12" s="443"/>
      <c r="E12" s="444"/>
      <c r="F12" s="443"/>
      <c r="G12" s="445" t="s">
        <v>73</v>
      </c>
      <c r="H12" s="446">
        <f>SUM(H10:H11)</f>
        <v>26661</v>
      </c>
    </row>
    <row r="13">
      <c r="B13" s="447" t="s">
        <v>74</v>
      </c>
      <c r="C13" s="447" t="s">
        <v>75</v>
      </c>
      <c r="D13" s="443"/>
      <c r="E13" s="448"/>
      <c r="F13" s="443"/>
      <c r="G13" s="443"/>
      <c r="H13" s="449"/>
    </row>
    <row r="14">
      <c r="B14" s="432" t="s">
        <v>64</v>
      </c>
      <c r="C14" s="432" t="s">
        <v>65</v>
      </c>
      <c r="D14" s="432" t="s">
        <v>66</v>
      </c>
      <c r="E14" s="433" t="s">
        <v>67</v>
      </c>
      <c r="F14" s="432" t="s">
        <v>68</v>
      </c>
      <c r="G14" s="432" t="s">
        <v>69</v>
      </c>
      <c r="H14" s="434" t="s">
        <v>70</v>
      </c>
    </row>
    <row r="15">
      <c r="B15" s="439" t="s">
        <v>406</v>
      </c>
      <c r="C15" s="435" t="s">
        <v>407</v>
      </c>
      <c r="D15" s="439" t="s">
        <v>23</v>
      </c>
      <c r="E15" s="450">
        <v>97500.0</v>
      </c>
      <c r="F15" s="451">
        <v>1.0</v>
      </c>
      <c r="G15" s="435"/>
      <c r="H15" s="450">
        <f t="shared" ref="H15:H16" si="1">F15*E15</f>
        <v>97500</v>
      </c>
      <c r="I15" s="452"/>
      <c r="J15" s="376" t="s">
        <v>408</v>
      </c>
      <c r="K15" s="376">
        <f>0.4*0.3*1</f>
        <v>0.12</v>
      </c>
      <c r="L15" s="376"/>
    </row>
    <row r="16">
      <c r="B16" s="435"/>
      <c r="C16" s="436"/>
      <c r="D16" s="437"/>
      <c r="E16" s="450"/>
      <c r="F16" s="453"/>
      <c r="G16" s="435"/>
      <c r="H16" s="450">
        <f t="shared" si="1"/>
        <v>0</v>
      </c>
      <c r="K16" s="242">
        <v>1200000.0</v>
      </c>
    </row>
    <row r="17">
      <c r="B17" s="443"/>
      <c r="C17" s="443"/>
      <c r="D17" s="443"/>
      <c r="E17" s="448"/>
      <c r="F17" s="443"/>
      <c r="G17" s="445" t="s">
        <v>73</v>
      </c>
      <c r="H17" s="454">
        <f>SUM(H15:H16)</f>
        <v>97500</v>
      </c>
      <c r="K17" s="242">
        <f>K16*K15</f>
        <v>144000</v>
      </c>
    </row>
    <row r="18">
      <c r="B18" s="447" t="s">
        <v>86</v>
      </c>
      <c r="C18" s="447" t="s">
        <v>87</v>
      </c>
      <c r="D18" s="443"/>
      <c r="E18" s="448"/>
      <c r="F18" s="443"/>
      <c r="G18" s="443"/>
      <c r="H18" s="449"/>
    </row>
    <row r="19">
      <c r="B19" s="432" t="s">
        <v>64</v>
      </c>
      <c r="C19" s="432" t="s">
        <v>65</v>
      </c>
      <c r="D19" s="432" t="s">
        <v>66</v>
      </c>
      <c r="E19" s="433" t="s">
        <v>67</v>
      </c>
      <c r="F19" s="432" t="s">
        <v>68</v>
      </c>
      <c r="G19" s="432" t="s">
        <v>69</v>
      </c>
      <c r="H19" s="434" t="s">
        <v>70</v>
      </c>
    </row>
    <row r="20">
      <c r="B20" s="439"/>
      <c r="C20" s="435"/>
      <c r="D20" s="437"/>
      <c r="E20" s="450"/>
      <c r="F20" s="451"/>
      <c r="G20" s="455"/>
      <c r="H20" s="440">
        <v>0.0</v>
      </c>
    </row>
    <row r="21" ht="15.75" customHeight="1">
      <c r="B21" s="436"/>
      <c r="C21" s="436"/>
      <c r="D21" s="436"/>
      <c r="E21" s="456"/>
      <c r="F21" s="436"/>
      <c r="G21" s="436"/>
      <c r="H21" s="440">
        <v>0.0</v>
      </c>
    </row>
    <row r="22" ht="15.75" customHeight="1">
      <c r="B22" s="443"/>
      <c r="C22" s="443"/>
      <c r="D22" s="443"/>
      <c r="E22" s="448"/>
      <c r="F22" s="443"/>
      <c r="G22" s="445" t="s">
        <v>73</v>
      </c>
      <c r="H22" s="454">
        <f>SUM(H20)</f>
        <v>0</v>
      </c>
    </row>
    <row r="23" ht="15.75" customHeight="1">
      <c r="B23" s="447" t="s">
        <v>88</v>
      </c>
      <c r="C23" s="447" t="s">
        <v>89</v>
      </c>
      <c r="D23" s="443"/>
      <c r="E23" s="448"/>
      <c r="F23" s="443"/>
      <c r="G23" s="443"/>
      <c r="H23" s="449"/>
    </row>
    <row r="24" ht="15.75" customHeight="1">
      <c r="B24" s="432" t="s">
        <v>64</v>
      </c>
      <c r="C24" s="432" t="s">
        <v>65</v>
      </c>
      <c r="D24" s="432" t="s">
        <v>66</v>
      </c>
      <c r="E24" s="433" t="s">
        <v>90</v>
      </c>
      <c r="F24" s="432" t="s">
        <v>68</v>
      </c>
      <c r="G24" s="432" t="s">
        <v>91</v>
      </c>
      <c r="H24" s="434" t="s">
        <v>70</v>
      </c>
    </row>
    <row r="25" ht="15.75" customHeight="1">
      <c r="B25" s="457" t="s">
        <v>409</v>
      </c>
      <c r="C25" s="458" t="s">
        <v>410</v>
      </c>
      <c r="D25" s="459" t="s">
        <v>411</v>
      </c>
      <c r="E25" s="460">
        <v>24254.14</v>
      </c>
      <c r="F25" s="451">
        <v>1.0</v>
      </c>
      <c r="G25" s="451">
        <v>0.95</v>
      </c>
      <c r="H25" s="440">
        <f>ROUND(F25*E25*G25,0)</f>
        <v>23041</v>
      </c>
    </row>
    <row r="26" ht="15.75" customHeight="1">
      <c r="B26" s="439"/>
      <c r="C26" s="435"/>
      <c r="D26" s="437"/>
      <c r="E26" s="461"/>
      <c r="F26" s="451"/>
      <c r="G26" s="451"/>
      <c r="H26" s="440">
        <v>0.0</v>
      </c>
    </row>
    <row r="27" ht="15.75" customHeight="1">
      <c r="B27" s="443"/>
      <c r="C27" s="462" t="s">
        <v>95</v>
      </c>
      <c r="D27" s="462">
        <v>1.0</v>
      </c>
      <c r="E27" s="448"/>
      <c r="F27" s="443"/>
      <c r="G27" s="445" t="s">
        <v>73</v>
      </c>
      <c r="H27" s="454">
        <f>SUM(H25:H26)</f>
        <v>23041</v>
      </c>
    </row>
    <row r="28" ht="15.75" customHeight="1">
      <c r="B28" s="425"/>
      <c r="C28" s="463"/>
      <c r="D28" s="463"/>
      <c r="E28" s="426"/>
      <c r="F28" s="425"/>
      <c r="G28" s="464"/>
      <c r="H28" s="465"/>
    </row>
    <row r="29" ht="15.75" customHeight="1">
      <c r="B29" s="425"/>
      <c r="C29" s="419"/>
      <c r="D29" s="419"/>
      <c r="E29" s="426"/>
      <c r="F29" s="466" t="s">
        <v>96</v>
      </c>
      <c r="G29" s="15"/>
      <c r="H29" s="467">
        <f>H27+H22+H17+H12</f>
        <v>147202</v>
      </c>
    </row>
    <row r="30" ht="15.75" customHeight="1">
      <c r="B30" s="468"/>
      <c r="C30" s="469"/>
      <c r="D30" s="470"/>
      <c r="E30" s="419"/>
      <c r="F30" s="470"/>
      <c r="G30" s="469"/>
      <c r="H30" s="470"/>
    </row>
    <row r="31" ht="15.75" customHeight="1">
      <c r="B31" s="468"/>
      <c r="C31" s="471" t="s">
        <v>97</v>
      </c>
      <c r="D31" s="472"/>
      <c r="E31" s="231"/>
      <c r="F31" s="231"/>
      <c r="G31" s="231"/>
      <c r="H31" s="231"/>
    </row>
    <row r="32" ht="15.75" customHeight="1">
      <c r="B32" s="468"/>
      <c r="C32" s="473" t="s">
        <v>412</v>
      </c>
      <c r="D32" s="14"/>
      <c r="E32" s="14"/>
      <c r="F32" s="14"/>
      <c r="G32" s="14"/>
      <c r="H32" s="15"/>
    </row>
    <row r="33" ht="15.75" customHeight="1">
      <c r="B33" s="468"/>
      <c r="C33" s="474"/>
      <c r="D33" s="14"/>
      <c r="E33" s="14"/>
      <c r="F33" s="14"/>
      <c r="G33" s="14"/>
      <c r="H33" s="15"/>
    </row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3:H3"/>
    <mergeCell ref="C5:F5"/>
    <mergeCell ref="C6:H6"/>
    <mergeCell ref="F29:G29"/>
    <mergeCell ref="D31:H31"/>
    <mergeCell ref="C32:H32"/>
    <mergeCell ref="C33:H33"/>
  </mergeCells>
  <conditionalFormatting sqref="C10:E10">
    <cfRule type="containsText" dxfId="0" priority="1" operator="containsText" text="#N/A">
      <formula>NOT(ISERROR(SEARCH(("#N/A"),(C10))))</formula>
    </cfRule>
  </conditionalFormatting>
  <printOptions/>
  <pageMargins bottom="0.75" footer="0.0" header="0.0" left="0.7" right="0.7" top="0.75"/>
  <pageSetup orientation="landscape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/>
  </sheetPr>
  <sheetViews>
    <sheetView workbookViewId="0"/>
  </sheetViews>
  <sheetFormatPr customHeight="1" defaultColWidth="14.43" defaultRowHeight="15.0"/>
  <cols>
    <col customWidth="1" min="1" max="1" width="10.71"/>
    <col customWidth="1" min="2" max="2" width="10.29"/>
    <col customWidth="1" min="3" max="3" width="31.29"/>
    <col customWidth="1" min="4" max="4" width="11.0"/>
    <col customWidth="1" min="5" max="5" width="13.86"/>
    <col customWidth="1" min="6" max="6" width="13.29"/>
    <col customWidth="1" min="7" max="7" width="14.29"/>
    <col customWidth="1" min="8" max="8" width="13.71"/>
    <col customWidth="1" min="9" max="26" width="10.71"/>
  </cols>
  <sheetData>
    <row r="3">
      <c r="B3" s="418" t="s">
        <v>58</v>
      </c>
    </row>
    <row r="4">
      <c r="B4" s="419"/>
      <c r="C4" s="419"/>
      <c r="D4" s="419"/>
      <c r="E4" s="419"/>
      <c r="F4" s="419"/>
      <c r="G4" s="419"/>
      <c r="H4" s="419"/>
    </row>
    <row r="5">
      <c r="B5" s="420" t="s">
        <v>59</v>
      </c>
      <c r="C5" s="475" t="s">
        <v>413</v>
      </c>
      <c r="D5" s="14"/>
      <c r="E5" s="14"/>
      <c r="F5" s="15"/>
      <c r="G5" s="420" t="s">
        <v>7</v>
      </c>
      <c r="H5" s="476" t="s">
        <v>39</v>
      </c>
    </row>
    <row r="6" ht="23.25" customHeight="1">
      <c r="B6" s="423" t="s">
        <v>61</v>
      </c>
      <c r="C6" s="424"/>
      <c r="D6" s="237"/>
      <c r="E6" s="237"/>
      <c r="F6" s="237"/>
      <c r="G6" s="237"/>
      <c r="H6" s="237"/>
    </row>
    <row r="7">
      <c r="B7" s="425"/>
      <c r="C7" s="425"/>
      <c r="D7" s="425"/>
      <c r="E7" s="426"/>
      <c r="F7" s="425"/>
      <c r="G7" s="425"/>
      <c r="H7" s="427"/>
    </row>
    <row r="8">
      <c r="B8" s="428" t="s">
        <v>62</v>
      </c>
      <c r="C8" s="428" t="s">
        <v>63</v>
      </c>
      <c r="D8" s="429"/>
      <c r="E8" s="430"/>
      <c r="F8" s="429"/>
      <c r="G8" s="429"/>
      <c r="H8" s="431"/>
    </row>
    <row r="9">
      <c r="B9" s="432" t="s">
        <v>64</v>
      </c>
      <c r="C9" s="432" t="s">
        <v>65</v>
      </c>
      <c r="D9" s="432" t="s">
        <v>66</v>
      </c>
      <c r="E9" s="433" t="s">
        <v>67</v>
      </c>
      <c r="F9" s="432" t="s">
        <v>68</v>
      </c>
      <c r="G9" s="432" t="s">
        <v>69</v>
      </c>
      <c r="H9" s="434" t="s">
        <v>70</v>
      </c>
    </row>
    <row r="10">
      <c r="B10" s="435"/>
      <c r="C10" s="436" t="s">
        <v>71</v>
      </c>
      <c r="D10" s="437" t="s">
        <v>72</v>
      </c>
      <c r="E10" s="438">
        <f>H28</f>
        <v>51482</v>
      </c>
      <c r="F10" s="436">
        <f>5/100</f>
        <v>0.05</v>
      </c>
      <c r="G10" s="436"/>
      <c r="H10" s="440">
        <f>ROUND(F10*E10,0)</f>
        <v>2574</v>
      </c>
    </row>
    <row r="11">
      <c r="B11" s="436"/>
      <c r="C11" s="441"/>
      <c r="D11" s="441"/>
      <c r="E11" s="441"/>
      <c r="F11" s="441"/>
      <c r="G11" s="441"/>
      <c r="H11" s="442">
        <v>0.0</v>
      </c>
    </row>
    <row r="12">
      <c r="B12" s="443"/>
      <c r="C12" s="443"/>
      <c r="D12" s="443"/>
      <c r="E12" s="444"/>
      <c r="F12" s="443"/>
      <c r="G12" s="445" t="s">
        <v>73</v>
      </c>
      <c r="H12" s="446">
        <f>SUM(H10:H11)</f>
        <v>2574</v>
      </c>
    </row>
    <row r="13">
      <c r="B13" s="447" t="s">
        <v>74</v>
      </c>
      <c r="C13" s="447" t="s">
        <v>75</v>
      </c>
      <c r="D13" s="443"/>
      <c r="E13" s="448"/>
      <c r="F13" s="443"/>
      <c r="G13" s="443"/>
      <c r="H13" s="449"/>
    </row>
    <row r="14">
      <c r="B14" s="432" t="s">
        <v>64</v>
      </c>
      <c r="C14" s="432" t="s">
        <v>65</v>
      </c>
      <c r="D14" s="432" t="s">
        <v>66</v>
      </c>
      <c r="E14" s="433" t="s">
        <v>67</v>
      </c>
      <c r="F14" s="432" t="s">
        <v>68</v>
      </c>
      <c r="G14" s="432" t="s">
        <v>69</v>
      </c>
      <c r="H14" s="434" t="s">
        <v>70</v>
      </c>
    </row>
    <row r="15">
      <c r="B15" s="437"/>
      <c r="C15" s="435"/>
      <c r="D15" s="439"/>
      <c r="E15" s="450"/>
      <c r="F15" s="451"/>
      <c r="G15" s="435"/>
      <c r="H15" s="450"/>
    </row>
    <row r="16">
      <c r="B16" s="435"/>
      <c r="C16" s="435"/>
      <c r="D16" s="439"/>
      <c r="E16" s="450"/>
      <c r="F16" s="451"/>
      <c r="G16" s="435"/>
      <c r="H16" s="450">
        <f t="shared" ref="H16:H17" si="1">F16*E16</f>
        <v>0</v>
      </c>
    </row>
    <row r="17">
      <c r="B17" s="435"/>
      <c r="C17" s="436"/>
      <c r="D17" s="437"/>
      <c r="E17" s="450"/>
      <c r="F17" s="453"/>
      <c r="G17" s="435"/>
      <c r="H17" s="450">
        <f t="shared" si="1"/>
        <v>0</v>
      </c>
    </row>
    <row r="18">
      <c r="B18" s="443"/>
      <c r="C18" s="443"/>
      <c r="D18" s="443"/>
      <c r="E18" s="448"/>
      <c r="F18" s="443"/>
      <c r="G18" s="445" t="s">
        <v>73</v>
      </c>
      <c r="H18" s="454">
        <f>SUM(H15:H17)</f>
        <v>0</v>
      </c>
    </row>
    <row r="19">
      <c r="B19" s="447" t="s">
        <v>86</v>
      </c>
      <c r="C19" s="447" t="s">
        <v>87</v>
      </c>
      <c r="D19" s="443"/>
      <c r="E19" s="448"/>
      <c r="F19" s="443"/>
      <c r="G19" s="443"/>
      <c r="H19" s="449"/>
    </row>
    <row r="20">
      <c r="B20" s="432" t="s">
        <v>64</v>
      </c>
      <c r="C20" s="432" t="s">
        <v>65</v>
      </c>
      <c r="D20" s="432" t="s">
        <v>66</v>
      </c>
      <c r="E20" s="433" t="s">
        <v>67</v>
      </c>
      <c r="F20" s="432" t="s">
        <v>68</v>
      </c>
      <c r="G20" s="432" t="s">
        <v>69</v>
      </c>
      <c r="H20" s="434" t="s">
        <v>70</v>
      </c>
    </row>
    <row r="21" ht="15.75" customHeight="1">
      <c r="B21" s="439"/>
      <c r="C21" s="435"/>
      <c r="D21" s="437"/>
      <c r="E21" s="450"/>
      <c r="F21" s="451"/>
      <c r="G21" s="455"/>
      <c r="H21" s="440">
        <v>0.0</v>
      </c>
    </row>
    <row r="22" ht="15.75" customHeight="1">
      <c r="B22" s="436"/>
      <c r="C22" s="436"/>
      <c r="D22" s="436"/>
      <c r="E22" s="456"/>
      <c r="F22" s="436"/>
      <c r="G22" s="436"/>
      <c r="H22" s="440">
        <v>0.0</v>
      </c>
    </row>
    <row r="23" ht="15.75" customHeight="1">
      <c r="B23" s="443"/>
      <c r="C23" s="443"/>
      <c r="D23" s="443"/>
      <c r="E23" s="448"/>
      <c r="F23" s="443"/>
      <c r="G23" s="445" t="s">
        <v>73</v>
      </c>
      <c r="H23" s="454">
        <f>SUM(H21)</f>
        <v>0</v>
      </c>
    </row>
    <row r="24" ht="15.75" customHeight="1">
      <c r="B24" s="447" t="s">
        <v>88</v>
      </c>
      <c r="C24" s="447" t="s">
        <v>89</v>
      </c>
      <c r="D24" s="443"/>
      <c r="E24" s="448"/>
      <c r="F24" s="443"/>
      <c r="G24" s="443"/>
      <c r="H24" s="449"/>
    </row>
    <row r="25" ht="15.75" customHeight="1">
      <c r="B25" s="432" t="s">
        <v>64</v>
      </c>
      <c r="C25" s="432" t="s">
        <v>65</v>
      </c>
      <c r="D25" s="432" t="s">
        <v>66</v>
      </c>
      <c r="E25" s="433" t="s">
        <v>90</v>
      </c>
      <c r="F25" s="432" t="s">
        <v>68</v>
      </c>
      <c r="G25" s="432" t="s">
        <v>91</v>
      </c>
      <c r="H25" s="434" t="s">
        <v>70</v>
      </c>
    </row>
    <row r="26" ht="15.75" customHeight="1">
      <c r="B26" s="439"/>
      <c r="C26" s="436" t="s">
        <v>414</v>
      </c>
      <c r="D26" s="437" t="s">
        <v>411</v>
      </c>
      <c r="E26" s="461">
        <v>25741.0</v>
      </c>
      <c r="F26" s="451">
        <v>1.0</v>
      </c>
      <c r="G26" s="451">
        <v>2.0</v>
      </c>
      <c r="H26" s="440">
        <f>ROUND(F26*E26*G26,0)</f>
        <v>51482</v>
      </c>
    </row>
    <row r="27" ht="15.75" customHeight="1">
      <c r="B27" s="439"/>
      <c r="C27" s="435"/>
      <c r="D27" s="437"/>
      <c r="E27" s="461"/>
      <c r="F27" s="451"/>
      <c r="G27" s="451"/>
      <c r="H27" s="440">
        <v>0.0</v>
      </c>
    </row>
    <row r="28" ht="15.75" customHeight="1">
      <c r="B28" s="443"/>
      <c r="C28" s="462" t="s">
        <v>95</v>
      </c>
      <c r="D28" s="462">
        <v>1.0</v>
      </c>
      <c r="E28" s="448"/>
      <c r="F28" s="443"/>
      <c r="G28" s="445" t="s">
        <v>73</v>
      </c>
      <c r="H28" s="454">
        <f>SUM(H26:H27)</f>
        <v>51482</v>
      </c>
    </row>
    <row r="29" ht="15.75" customHeight="1">
      <c r="B29" s="425"/>
      <c r="C29" s="463"/>
      <c r="D29" s="463"/>
      <c r="E29" s="426"/>
      <c r="F29" s="425"/>
      <c r="G29" s="464"/>
      <c r="H29" s="465"/>
    </row>
    <row r="30" ht="15.75" customHeight="1">
      <c r="B30" s="425"/>
      <c r="C30" s="419"/>
      <c r="D30" s="419"/>
      <c r="E30" s="426"/>
      <c r="F30" s="466" t="s">
        <v>96</v>
      </c>
      <c r="G30" s="15"/>
      <c r="H30" s="467">
        <f>H28+H23+H18+H12</f>
        <v>54056</v>
      </c>
    </row>
    <row r="31" ht="15.75" customHeight="1">
      <c r="B31" s="468"/>
      <c r="C31" s="469"/>
      <c r="D31" s="470"/>
      <c r="E31" s="419"/>
      <c r="F31" s="470"/>
      <c r="G31" s="469"/>
      <c r="H31" s="470"/>
    </row>
    <row r="32" ht="15.75" customHeight="1">
      <c r="B32" s="468"/>
      <c r="C32" s="471" t="s">
        <v>97</v>
      </c>
      <c r="D32" s="472"/>
      <c r="E32" s="231"/>
      <c r="F32" s="231"/>
      <c r="G32" s="231"/>
      <c r="H32" s="231"/>
    </row>
    <row r="33" ht="15.75" customHeight="1">
      <c r="B33" s="468"/>
      <c r="C33" s="473"/>
      <c r="D33" s="14"/>
      <c r="E33" s="14"/>
      <c r="F33" s="14"/>
      <c r="G33" s="14"/>
      <c r="H33" s="15"/>
    </row>
    <row r="34" ht="15.75" customHeight="1">
      <c r="B34" s="468"/>
      <c r="C34" s="474"/>
      <c r="D34" s="14"/>
      <c r="E34" s="14"/>
      <c r="F34" s="14"/>
      <c r="G34" s="14"/>
      <c r="H34" s="15"/>
    </row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3:H3"/>
    <mergeCell ref="C5:F5"/>
    <mergeCell ref="C6:H6"/>
    <mergeCell ref="F30:G30"/>
    <mergeCell ref="D32:H32"/>
    <mergeCell ref="C33:H33"/>
    <mergeCell ref="C34:H34"/>
  </mergeCells>
  <conditionalFormatting sqref="C10:E10">
    <cfRule type="containsText" dxfId="0" priority="1" operator="containsText" text="#N/A">
      <formula>NOT(ISERROR(SEARCH(("#N/A"),(C10))))</formula>
    </cfRule>
  </conditionalFormatting>
  <printOptions/>
  <pageMargins bottom="0.75" footer="0.0" header="0.0" left="0.7" right="0.7" top="0.75"/>
  <pageSetup orientation="landscape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 fitToPage="1"/>
  </sheetPr>
  <sheetViews>
    <sheetView showGridLines="0" workbookViewId="0"/>
  </sheetViews>
  <sheetFormatPr customHeight="1" defaultColWidth="14.43" defaultRowHeight="15.0"/>
  <cols>
    <col customWidth="1" min="1" max="1" width="12.43"/>
    <col customWidth="1" min="2" max="2" width="5.71"/>
    <col customWidth="1" min="3" max="3" width="50.71"/>
    <col customWidth="1" min="4" max="4" width="8.29"/>
    <col customWidth="1" min="5" max="5" width="8.71"/>
    <col customWidth="1" min="6" max="7" width="6.71"/>
    <col customWidth="1" min="8" max="8" width="13.29"/>
    <col customWidth="1" min="9" max="9" width="12.29"/>
    <col customWidth="1" min="10" max="10" width="14.29"/>
    <col customWidth="1" min="11" max="11" width="13.71"/>
    <col customWidth="1" min="12" max="12" width="28.14"/>
    <col customWidth="1" min="13" max="26" width="12.43"/>
  </cols>
  <sheetData>
    <row r="1" ht="15.75" customHeight="1">
      <c r="A1" s="171"/>
      <c r="B1" s="171"/>
      <c r="C1" s="171"/>
      <c r="D1" s="171"/>
      <c r="E1" s="171"/>
      <c r="F1" s="171"/>
      <c r="G1" s="171"/>
      <c r="H1" s="171"/>
      <c r="I1" s="171"/>
      <c r="J1" s="171"/>
      <c r="K1" s="171"/>
      <c r="L1" s="171"/>
      <c r="M1" s="171"/>
      <c r="N1" s="171"/>
      <c r="O1" s="171"/>
      <c r="P1" s="171"/>
      <c r="Q1" s="171"/>
      <c r="R1" s="171"/>
      <c r="S1" s="171"/>
      <c r="T1" s="171"/>
      <c r="U1" s="171"/>
      <c r="V1" s="171"/>
      <c r="W1" s="171"/>
      <c r="X1" s="171"/>
      <c r="Y1" s="171"/>
      <c r="Z1" s="171"/>
    </row>
    <row r="2" ht="20.25" customHeight="1">
      <c r="A2" s="171"/>
      <c r="B2" s="173" t="s">
        <v>58</v>
      </c>
      <c r="J2" s="171"/>
      <c r="K2" s="171"/>
      <c r="L2" s="171"/>
      <c r="M2" s="171"/>
      <c r="N2" s="171"/>
      <c r="O2" s="171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</row>
    <row r="3" ht="15.75" customHeight="1">
      <c r="A3" s="171"/>
      <c r="B3" s="171"/>
      <c r="C3" s="171"/>
      <c r="D3" s="171"/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1"/>
      <c r="P3" s="171"/>
      <c r="Q3" s="171"/>
      <c r="R3" s="171"/>
      <c r="S3" s="171"/>
      <c r="T3" s="171"/>
      <c r="U3" s="171"/>
      <c r="V3" s="171"/>
      <c r="W3" s="171"/>
      <c r="X3" s="171"/>
      <c r="Y3" s="171"/>
      <c r="Z3" s="171"/>
    </row>
    <row r="4" ht="20.25" customHeight="1">
      <c r="A4" s="171"/>
      <c r="B4" s="174" t="s">
        <v>59</v>
      </c>
      <c r="C4" s="313" t="s">
        <v>415</v>
      </c>
      <c r="D4" s="14"/>
      <c r="E4" s="14"/>
      <c r="F4" s="15"/>
      <c r="G4" s="176"/>
      <c r="H4" s="174" t="s">
        <v>7</v>
      </c>
      <c r="I4" s="259" t="s">
        <v>21</v>
      </c>
      <c r="J4" s="178"/>
      <c r="K4" s="171"/>
      <c r="L4" s="171"/>
      <c r="M4" s="171"/>
      <c r="N4" s="171"/>
      <c r="O4" s="171"/>
      <c r="P4" s="171"/>
      <c r="Q4" s="171"/>
      <c r="R4" s="171"/>
      <c r="S4" s="171"/>
      <c r="T4" s="171"/>
      <c r="U4" s="171"/>
      <c r="V4" s="171"/>
      <c r="W4" s="171"/>
      <c r="X4" s="171"/>
      <c r="Y4" s="171"/>
      <c r="Z4" s="171"/>
    </row>
    <row r="5" ht="15.75" customHeight="1">
      <c r="A5" s="171"/>
      <c r="B5" s="179" t="s">
        <v>61</v>
      </c>
      <c r="C5" s="236"/>
      <c r="D5" s="237"/>
      <c r="E5" s="237"/>
      <c r="F5" s="237"/>
      <c r="G5" s="237"/>
      <c r="H5" s="237"/>
      <c r="I5" s="237"/>
      <c r="J5" s="178"/>
      <c r="K5" s="171"/>
      <c r="L5" s="171"/>
      <c r="M5" s="171"/>
      <c r="N5" s="171"/>
      <c r="O5" s="171"/>
      <c r="P5" s="171"/>
      <c r="Q5" s="171"/>
      <c r="R5" s="171"/>
      <c r="S5" s="171"/>
      <c r="T5" s="171"/>
      <c r="U5" s="171"/>
      <c r="V5" s="171"/>
      <c r="W5" s="171"/>
      <c r="X5" s="171"/>
      <c r="Y5" s="171"/>
      <c r="Z5" s="171"/>
    </row>
    <row r="6" ht="15.75" customHeight="1">
      <c r="A6" s="171"/>
      <c r="B6" s="180"/>
      <c r="C6" s="180"/>
      <c r="D6" s="180"/>
      <c r="E6" s="181"/>
      <c r="F6" s="180"/>
      <c r="G6" s="180"/>
      <c r="H6" s="180"/>
      <c r="I6" s="260"/>
      <c r="J6" s="183"/>
      <c r="K6" s="171"/>
      <c r="L6" s="171"/>
      <c r="M6" s="171"/>
      <c r="N6" s="171"/>
      <c r="O6" s="171"/>
      <c r="P6" s="171"/>
      <c r="Q6" s="171"/>
      <c r="R6" s="171"/>
      <c r="S6" s="171"/>
      <c r="T6" s="171"/>
      <c r="U6" s="171"/>
      <c r="V6" s="171"/>
      <c r="W6" s="171"/>
      <c r="X6" s="171"/>
      <c r="Y6" s="171"/>
      <c r="Z6" s="171"/>
    </row>
    <row r="7" ht="15.75" customHeight="1">
      <c r="A7" s="171"/>
      <c r="B7" s="184" t="s">
        <v>62</v>
      </c>
      <c r="C7" s="184" t="s">
        <v>63</v>
      </c>
      <c r="D7" s="185"/>
      <c r="E7" s="186"/>
      <c r="F7" s="185"/>
      <c r="G7" s="185"/>
      <c r="H7" s="185"/>
      <c r="I7" s="261"/>
      <c r="J7" s="183"/>
      <c r="K7" s="171"/>
      <c r="L7" s="171"/>
      <c r="M7" s="171"/>
      <c r="N7" s="171"/>
      <c r="O7" s="171"/>
      <c r="P7" s="171"/>
      <c r="Q7" s="171"/>
      <c r="R7" s="171"/>
      <c r="S7" s="171"/>
      <c r="T7" s="171"/>
      <c r="U7" s="171"/>
      <c r="V7" s="171"/>
      <c r="W7" s="171"/>
      <c r="X7" s="171"/>
      <c r="Y7" s="171"/>
      <c r="Z7" s="171"/>
    </row>
    <row r="8" ht="15.75" customHeight="1">
      <c r="A8" s="171"/>
      <c r="B8" s="188" t="s">
        <v>64</v>
      </c>
      <c r="C8" s="188" t="s">
        <v>65</v>
      </c>
      <c r="D8" s="188" t="s">
        <v>66</v>
      </c>
      <c r="E8" s="189" t="s">
        <v>67</v>
      </c>
      <c r="F8" s="188" t="s">
        <v>68</v>
      </c>
      <c r="G8" s="188"/>
      <c r="H8" s="188" t="s">
        <v>69</v>
      </c>
      <c r="I8" s="262" t="s">
        <v>70</v>
      </c>
      <c r="J8" s="183"/>
      <c r="K8" s="171"/>
      <c r="L8" s="171"/>
      <c r="M8" s="171"/>
      <c r="N8" s="171"/>
      <c r="O8" s="171"/>
      <c r="P8" s="171"/>
      <c r="Q8" s="171"/>
      <c r="R8" s="171"/>
      <c r="S8" s="171"/>
      <c r="T8" s="171"/>
      <c r="U8" s="171"/>
      <c r="V8" s="171"/>
      <c r="W8" s="171"/>
      <c r="X8" s="171"/>
      <c r="Y8" s="171"/>
      <c r="Z8" s="171"/>
    </row>
    <row r="9" ht="15.75" customHeight="1">
      <c r="A9" s="171"/>
      <c r="B9" s="191"/>
      <c r="C9" s="192" t="s">
        <v>71</v>
      </c>
      <c r="D9" s="193" t="s">
        <v>72</v>
      </c>
      <c r="E9" s="194">
        <f>I30*5%</f>
        <v>2716</v>
      </c>
      <c r="F9" s="314">
        <v>0.9866666666666667</v>
      </c>
      <c r="G9" s="192">
        <f>F9*CONSOLIDADO!$G$70</f>
        <v>14.8</v>
      </c>
      <c r="H9" s="192"/>
      <c r="I9" s="263">
        <f t="shared" ref="I9:I12" si="1">ROUND(F9*E9,0)</f>
        <v>2680</v>
      </c>
      <c r="J9" s="183"/>
      <c r="K9" s="171"/>
      <c r="L9" s="171"/>
      <c r="M9" s="171"/>
      <c r="N9" s="171"/>
      <c r="O9" s="171"/>
      <c r="P9" s="171"/>
      <c r="Q9" s="171"/>
      <c r="R9" s="171"/>
      <c r="S9" s="171"/>
      <c r="T9" s="171"/>
      <c r="U9" s="171"/>
      <c r="V9" s="171"/>
      <c r="W9" s="171"/>
      <c r="X9" s="171"/>
      <c r="Y9" s="171"/>
      <c r="Z9" s="171"/>
    </row>
    <row r="10" ht="15.75" customHeight="1">
      <c r="A10" s="171"/>
      <c r="B10" s="209"/>
      <c r="C10" s="192"/>
      <c r="D10" s="193"/>
      <c r="E10" s="194"/>
      <c r="F10" s="192"/>
      <c r="G10" s="192"/>
      <c r="H10" s="192"/>
      <c r="I10" s="263">
        <f t="shared" si="1"/>
        <v>0</v>
      </c>
      <c r="J10" s="183"/>
      <c r="K10" s="171"/>
      <c r="L10" s="171"/>
      <c r="M10" s="171"/>
      <c r="N10" s="171"/>
      <c r="O10" s="171"/>
      <c r="P10" s="171"/>
      <c r="Q10" s="171"/>
      <c r="R10" s="171"/>
      <c r="S10" s="171"/>
      <c r="T10" s="171"/>
      <c r="U10" s="171"/>
      <c r="V10" s="171"/>
      <c r="W10" s="171"/>
      <c r="X10" s="171"/>
      <c r="Y10" s="171"/>
      <c r="Z10" s="171"/>
    </row>
    <row r="11" ht="15.75" customHeight="1">
      <c r="A11" s="171"/>
      <c r="B11" s="209"/>
      <c r="C11" s="192"/>
      <c r="D11" s="193"/>
      <c r="E11" s="194"/>
      <c r="F11" s="192"/>
      <c r="G11" s="192"/>
      <c r="H11" s="192"/>
      <c r="I11" s="263">
        <f t="shared" si="1"/>
        <v>0</v>
      </c>
      <c r="J11" s="183"/>
      <c r="K11" s="171"/>
      <c r="L11" s="171"/>
      <c r="M11" s="171"/>
      <c r="N11" s="171"/>
      <c r="O11" s="171"/>
      <c r="P11" s="171"/>
      <c r="Q11" s="171"/>
      <c r="R11" s="171"/>
      <c r="S11" s="171"/>
      <c r="T11" s="171"/>
      <c r="U11" s="171"/>
      <c r="V11" s="171"/>
      <c r="W11" s="171"/>
      <c r="X11" s="171"/>
      <c r="Y11" s="171"/>
      <c r="Z11" s="171"/>
    </row>
    <row r="12" ht="15.75" customHeight="1">
      <c r="A12" s="171"/>
      <c r="B12" s="192"/>
      <c r="C12" s="197"/>
      <c r="D12" s="197"/>
      <c r="E12" s="197"/>
      <c r="F12" s="197"/>
      <c r="G12" s="192">
        <f>F12*CONSOLIDADO!$G$70</f>
        <v>0</v>
      </c>
      <c r="H12" s="197"/>
      <c r="I12" s="263">
        <f t="shared" si="1"/>
        <v>0</v>
      </c>
      <c r="J12" s="183"/>
      <c r="K12" s="171"/>
      <c r="L12" s="171"/>
      <c r="M12" s="171"/>
      <c r="N12" s="171"/>
      <c r="O12" s="171"/>
      <c r="P12" s="171"/>
      <c r="Q12" s="171"/>
      <c r="R12" s="171"/>
      <c r="S12" s="171"/>
      <c r="T12" s="171"/>
      <c r="U12" s="171"/>
      <c r="V12" s="171"/>
      <c r="W12" s="171"/>
      <c r="X12" s="171"/>
      <c r="Y12" s="171"/>
      <c r="Z12" s="171"/>
    </row>
    <row r="13" ht="15.75" customHeight="1">
      <c r="A13" s="171"/>
      <c r="B13" s="199"/>
      <c r="C13" s="199"/>
      <c r="D13" s="199"/>
      <c r="E13" s="200"/>
      <c r="F13" s="199"/>
      <c r="G13" s="199"/>
      <c r="H13" s="202" t="s">
        <v>73</v>
      </c>
      <c r="I13" s="265">
        <f>SUM(I9:I12)</f>
        <v>2680</v>
      </c>
      <c r="J13" s="171"/>
      <c r="K13" s="171"/>
      <c r="L13" s="171"/>
      <c r="M13" s="171"/>
      <c r="N13" s="171"/>
      <c r="O13" s="171"/>
      <c r="P13" s="171"/>
      <c r="Q13" s="171"/>
      <c r="R13" s="171"/>
      <c r="S13" s="171"/>
      <c r="T13" s="171"/>
      <c r="U13" s="171"/>
      <c r="V13" s="171"/>
      <c r="W13" s="171"/>
      <c r="X13" s="171"/>
      <c r="Y13" s="171"/>
      <c r="Z13" s="171"/>
    </row>
    <row r="14" ht="15.75" customHeight="1">
      <c r="A14" s="171"/>
      <c r="B14" s="204" t="s">
        <v>74</v>
      </c>
      <c r="C14" s="204" t="s">
        <v>75</v>
      </c>
      <c r="D14" s="199"/>
      <c r="E14" s="205"/>
      <c r="F14" s="199"/>
      <c r="G14" s="199"/>
      <c r="H14" s="199"/>
      <c r="I14" s="266"/>
      <c r="J14" s="207"/>
      <c r="K14" s="171"/>
      <c r="L14" s="171"/>
      <c r="M14" s="171"/>
      <c r="N14" s="171"/>
      <c r="O14" s="171"/>
      <c r="P14" s="171"/>
      <c r="Q14" s="171"/>
      <c r="R14" s="171"/>
      <c r="S14" s="171"/>
      <c r="T14" s="171"/>
      <c r="U14" s="171"/>
      <c r="V14" s="171"/>
      <c r="W14" s="171"/>
      <c r="X14" s="171"/>
      <c r="Y14" s="171"/>
      <c r="Z14" s="171"/>
    </row>
    <row r="15" ht="15.75" customHeight="1">
      <c r="A15" s="171"/>
      <c r="B15" s="188" t="s">
        <v>64</v>
      </c>
      <c r="C15" s="188" t="s">
        <v>65</v>
      </c>
      <c r="D15" s="188" t="s">
        <v>66</v>
      </c>
      <c r="E15" s="189" t="s">
        <v>67</v>
      </c>
      <c r="F15" s="188" t="s">
        <v>68</v>
      </c>
      <c r="G15" s="188"/>
      <c r="H15" s="188" t="s">
        <v>69</v>
      </c>
      <c r="I15" s="262" t="s">
        <v>70</v>
      </c>
      <c r="J15" s="207"/>
      <c r="K15" s="238" t="s">
        <v>416</v>
      </c>
      <c r="L15" s="15"/>
      <c r="M15" s="239" t="s">
        <v>184</v>
      </c>
      <c r="N15" s="15"/>
      <c r="O15" s="171"/>
      <c r="P15" s="171"/>
      <c r="Q15" s="171"/>
      <c r="R15" s="171"/>
      <c r="S15" s="171"/>
      <c r="T15" s="171"/>
      <c r="U15" s="171"/>
      <c r="V15" s="171"/>
      <c r="W15" s="171"/>
      <c r="X15" s="171"/>
      <c r="Y15" s="171"/>
      <c r="Z15" s="171"/>
    </row>
    <row r="16">
      <c r="A16" s="171" t="s">
        <v>417</v>
      </c>
      <c r="B16" s="191"/>
      <c r="C16" s="191" t="s">
        <v>416</v>
      </c>
      <c r="D16" s="209" t="s">
        <v>66</v>
      </c>
      <c r="E16" s="210">
        <v>330477.0</v>
      </c>
      <c r="F16" s="211">
        <v>1.0</v>
      </c>
      <c r="G16" s="192">
        <f>F16*CONSOLIDADO!$G$70</f>
        <v>15</v>
      </c>
      <c r="H16" s="191"/>
      <c r="I16" s="210">
        <f t="shared" ref="I16:I19" si="2">F16*E16</f>
        <v>330477</v>
      </c>
      <c r="J16" s="207"/>
      <c r="K16" s="240" t="s">
        <v>418</v>
      </c>
      <c r="L16" s="15"/>
      <c r="M16" s="249">
        <v>336530.0</v>
      </c>
      <c r="N16" s="171"/>
      <c r="O16" s="171"/>
      <c r="P16" s="171"/>
      <c r="Q16" s="171"/>
      <c r="R16" s="171"/>
      <c r="S16" s="171"/>
      <c r="T16" s="171"/>
      <c r="U16" s="171"/>
      <c r="V16" s="171"/>
      <c r="W16" s="171"/>
      <c r="X16" s="171"/>
      <c r="Y16" s="171"/>
      <c r="Z16" s="171"/>
    </row>
    <row r="17">
      <c r="A17" s="171"/>
      <c r="B17" s="191"/>
      <c r="C17" s="191"/>
      <c r="D17" s="209"/>
      <c r="E17" s="210"/>
      <c r="F17" s="211"/>
      <c r="G17" s="192"/>
      <c r="H17" s="191"/>
      <c r="I17" s="210">
        <f t="shared" si="2"/>
        <v>0</v>
      </c>
      <c r="J17" s="207"/>
      <c r="K17" s="240" t="s">
        <v>419</v>
      </c>
      <c r="L17" s="15"/>
      <c r="M17" s="249">
        <v>315900.0</v>
      </c>
      <c r="N17" s="171"/>
      <c r="O17" s="171"/>
      <c r="P17" s="171"/>
      <c r="Q17" s="171"/>
      <c r="R17" s="171"/>
      <c r="S17" s="171"/>
      <c r="T17" s="171"/>
      <c r="U17" s="171"/>
      <c r="V17" s="171"/>
      <c r="W17" s="171"/>
      <c r="X17" s="171"/>
      <c r="Y17" s="171"/>
      <c r="Z17" s="171"/>
    </row>
    <row r="18">
      <c r="A18" s="171"/>
      <c r="B18" s="191"/>
      <c r="C18" s="191"/>
      <c r="D18" s="209"/>
      <c r="E18" s="210"/>
      <c r="F18" s="211"/>
      <c r="G18" s="192"/>
      <c r="H18" s="191"/>
      <c r="I18" s="210">
        <f t="shared" si="2"/>
        <v>0</v>
      </c>
      <c r="J18" s="207"/>
      <c r="K18" s="240" t="s">
        <v>417</v>
      </c>
      <c r="L18" s="15"/>
      <c r="M18" s="249">
        <v>339000.0</v>
      </c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</row>
    <row r="19" ht="15.75" customHeight="1">
      <c r="A19" s="171"/>
      <c r="B19" s="191"/>
      <c r="C19" s="191"/>
      <c r="D19" s="209"/>
      <c r="E19" s="210"/>
      <c r="F19" s="211"/>
      <c r="G19" s="192">
        <f>F19*CONSOLIDADO!$G$70</f>
        <v>0</v>
      </c>
      <c r="H19" s="191"/>
      <c r="I19" s="210">
        <f t="shared" si="2"/>
        <v>0</v>
      </c>
      <c r="J19" s="207"/>
      <c r="K19" s="171"/>
      <c r="L19" s="171"/>
      <c r="M19" s="249">
        <f>SUM(M16:M18)</f>
        <v>991430</v>
      </c>
      <c r="N19" s="249">
        <f>M19/3</f>
        <v>330476.6667</v>
      </c>
      <c r="O19" s="171"/>
      <c r="P19" s="171"/>
      <c r="Q19" s="171"/>
      <c r="R19" s="171"/>
      <c r="S19" s="171"/>
      <c r="T19" s="171"/>
      <c r="U19" s="171"/>
      <c r="V19" s="171"/>
      <c r="W19" s="171"/>
      <c r="X19" s="171"/>
      <c r="Y19" s="171"/>
      <c r="Z19" s="171"/>
    </row>
    <row r="20" ht="15.75" customHeight="1">
      <c r="A20" s="171"/>
      <c r="B20" s="199"/>
      <c r="C20" s="199"/>
      <c r="D20" s="199"/>
      <c r="E20" s="205"/>
      <c r="F20" s="199"/>
      <c r="G20" s="199"/>
      <c r="H20" s="202" t="s">
        <v>73</v>
      </c>
      <c r="I20" s="267">
        <f>SUM(I16:I19)</f>
        <v>330477</v>
      </c>
      <c r="J20" s="171"/>
      <c r="K20" s="171"/>
      <c r="L20" s="171"/>
      <c r="M20" s="171"/>
      <c r="N20" s="171"/>
      <c r="O20" s="171"/>
      <c r="P20" s="171"/>
      <c r="Q20" s="171"/>
      <c r="R20" s="171"/>
      <c r="S20" s="171"/>
      <c r="T20" s="171"/>
      <c r="U20" s="171"/>
      <c r="V20" s="171"/>
      <c r="W20" s="171"/>
      <c r="X20" s="171"/>
      <c r="Y20" s="171"/>
      <c r="Z20" s="171"/>
    </row>
    <row r="21" ht="15.75" customHeight="1">
      <c r="A21" s="171"/>
      <c r="B21" s="204" t="s">
        <v>86</v>
      </c>
      <c r="C21" s="204" t="s">
        <v>87</v>
      </c>
      <c r="D21" s="199"/>
      <c r="E21" s="205"/>
      <c r="F21" s="199"/>
      <c r="G21" s="199"/>
      <c r="H21" s="199"/>
      <c r="I21" s="266"/>
      <c r="J21" s="207"/>
      <c r="K21" s="171"/>
      <c r="L21" s="171"/>
      <c r="M21" s="171"/>
      <c r="N21" s="171"/>
      <c r="O21" s="171"/>
      <c r="P21" s="171"/>
      <c r="Q21" s="171"/>
      <c r="R21" s="171"/>
      <c r="S21" s="171"/>
      <c r="T21" s="171"/>
      <c r="U21" s="171"/>
      <c r="V21" s="171"/>
      <c r="W21" s="171"/>
      <c r="X21" s="171"/>
      <c r="Y21" s="171"/>
      <c r="Z21" s="171"/>
    </row>
    <row r="22" ht="15.75" customHeight="1">
      <c r="A22" s="171"/>
      <c r="B22" s="188" t="s">
        <v>64</v>
      </c>
      <c r="C22" s="188" t="s">
        <v>65</v>
      </c>
      <c r="D22" s="188" t="s">
        <v>66</v>
      </c>
      <c r="E22" s="189" t="s">
        <v>67</v>
      </c>
      <c r="F22" s="188" t="s">
        <v>68</v>
      </c>
      <c r="G22" s="188"/>
      <c r="H22" s="188" t="s">
        <v>69</v>
      </c>
      <c r="I22" s="262" t="s">
        <v>70</v>
      </c>
      <c r="J22" s="207"/>
      <c r="K22" s="171"/>
      <c r="L22" s="171"/>
      <c r="M22" s="171"/>
      <c r="N22" s="171"/>
      <c r="O22" s="171"/>
      <c r="P22" s="171"/>
      <c r="Q22" s="171"/>
      <c r="R22" s="171"/>
      <c r="S22" s="171"/>
      <c r="T22" s="171"/>
      <c r="U22" s="171"/>
      <c r="V22" s="171"/>
      <c r="W22" s="171"/>
      <c r="X22" s="171"/>
      <c r="Y22" s="171"/>
      <c r="Z22" s="171"/>
    </row>
    <row r="23" ht="15.75" customHeight="1">
      <c r="A23" s="171"/>
      <c r="B23" s="209"/>
      <c r="C23" s="191"/>
      <c r="D23" s="193"/>
      <c r="E23" s="210"/>
      <c r="F23" s="211"/>
      <c r="G23" s="192"/>
      <c r="H23" s="214"/>
      <c r="I23" s="210">
        <f t="shared" ref="I23:I24" si="3">F23*E23</f>
        <v>0</v>
      </c>
      <c r="J23" s="207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1"/>
      <c r="V23" s="171"/>
      <c r="W23" s="171"/>
      <c r="X23" s="171"/>
      <c r="Y23" s="171"/>
      <c r="Z23" s="171"/>
    </row>
    <row r="24" ht="15.75" customHeight="1">
      <c r="A24" s="171"/>
      <c r="B24" s="209"/>
      <c r="C24" s="192"/>
      <c r="D24" s="193"/>
      <c r="E24" s="210"/>
      <c r="F24" s="211"/>
      <c r="G24" s="192"/>
      <c r="H24" s="214"/>
      <c r="I24" s="210">
        <f t="shared" si="3"/>
        <v>0</v>
      </c>
      <c r="J24" s="207"/>
      <c r="K24" s="171"/>
      <c r="L24" s="171"/>
      <c r="M24" s="171"/>
      <c r="N24" s="171"/>
      <c r="O24" s="171"/>
      <c r="P24" s="171"/>
      <c r="Q24" s="171"/>
      <c r="R24" s="171"/>
      <c r="S24" s="171"/>
      <c r="T24" s="171"/>
      <c r="U24" s="171"/>
      <c r="V24" s="171"/>
      <c r="W24" s="171"/>
      <c r="X24" s="171"/>
      <c r="Y24" s="171"/>
      <c r="Z24" s="171"/>
    </row>
    <row r="25" ht="15.75" customHeight="1">
      <c r="A25" s="171"/>
      <c r="B25" s="199"/>
      <c r="C25" s="199"/>
      <c r="D25" s="199"/>
      <c r="E25" s="205"/>
      <c r="F25" s="199"/>
      <c r="G25" s="199"/>
      <c r="H25" s="202" t="s">
        <v>73</v>
      </c>
      <c r="I25" s="267">
        <f>SUM(I23:I24)</f>
        <v>0</v>
      </c>
      <c r="J25" s="171"/>
      <c r="K25" s="171"/>
      <c r="L25" s="171"/>
      <c r="M25" s="171"/>
      <c r="N25" s="171"/>
      <c r="O25" s="171"/>
      <c r="P25" s="171"/>
      <c r="Q25" s="171"/>
      <c r="R25" s="171"/>
      <c r="S25" s="171"/>
      <c r="T25" s="171"/>
      <c r="U25" s="171"/>
      <c r="V25" s="171"/>
      <c r="W25" s="171"/>
      <c r="X25" s="171"/>
      <c r="Y25" s="171"/>
      <c r="Z25" s="171"/>
    </row>
    <row r="26" ht="15.75" customHeight="1">
      <c r="A26" s="171"/>
      <c r="B26" s="204" t="s">
        <v>88</v>
      </c>
      <c r="C26" s="204" t="s">
        <v>89</v>
      </c>
      <c r="D26" s="199"/>
      <c r="E26" s="205"/>
      <c r="F26" s="199"/>
      <c r="G26" s="199"/>
      <c r="H26" s="199"/>
      <c r="I26" s="266"/>
      <c r="J26" s="207"/>
      <c r="K26" s="171"/>
      <c r="L26" s="171"/>
      <c r="M26" s="171"/>
      <c r="N26" s="171"/>
      <c r="O26" s="171"/>
      <c r="P26" s="171"/>
      <c r="Q26" s="171"/>
      <c r="R26" s="171"/>
      <c r="S26" s="171"/>
      <c r="T26" s="171"/>
      <c r="U26" s="171"/>
      <c r="V26" s="171"/>
      <c r="W26" s="171"/>
      <c r="X26" s="171"/>
      <c r="Y26" s="171"/>
      <c r="Z26" s="171"/>
    </row>
    <row r="27" ht="15.75" customHeight="1">
      <c r="A27" s="171"/>
      <c r="B27" s="188" t="s">
        <v>64</v>
      </c>
      <c r="C27" s="188" t="s">
        <v>65</v>
      </c>
      <c r="D27" s="188" t="s">
        <v>66</v>
      </c>
      <c r="E27" s="189" t="s">
        <v>90</v>
      </c>
      <c r="F27" s="188" t="s">
        <v>68</v>
      </c>
      <c r="G27" s="188"/>
      <c r="H27" s="188" t="s">
        <v>91</v>
      </c>
      <c r="I27" s="262" t="s">
        <v>70</v>
      </c>
      <c r="J27" s="207"/>
      <c r="K27" s="216"/>
      <c r="L27" s="216"/>
      <c r="M27" s="216"/>
      <c r="N27" s="171"/>
      <c r="O27" s="171"/>
      <c r="P27" s="171"/>
      <c r="Q27" s="171"/>
      <c r="R27" s="171"/>
      <c r="S27" s="171"/>
      <c r="T27" s="171"/>
      <c r="U27" s="171"/>
      <c r="V27" s="171"/>
      <c r="W27" s="171"/>
      <c r="X27" s="171"/>
      <c r="Y27" s="171"/>
      <c r="Z27" s="171"/>
    </row>
    <row r="28" ht="15.75" customHeight="1">
      <c r="A28" s="171" t="s">
        <v>76</v>
      </c>
      <c r="B28" s="209" t="s">
        <v>92</v>
      </c>
      <c r="C28" s="192" t="s">
        <v>93</v>
      </c>
      <c r="D28" s="193" t="s">
        <v>94</v>
      </c>
      <c r="E28" s="217">
        <v>194000.0</v>
      </c>
      <c r="F28" s="211">
        <v>1.0</v>
      </c>
      <c r="G28" s="195">
        <f>H28*CONSOLIDADO!$G$47</f>
        <v>2.8</v>
      </c>
      <c r="H28" s="211">
        <v>0.28</v>
      </c>
      <c r="I28" s="263">
        <f t="shared" ref="I28:I29" si="4">ROUND(F28*E28*H28,0)</f>
        <v>54320</v>
      </c>
      <c r="J28" s="207"/>
      <c r="K28" s="171"/>
      <c r="L28" s="171"/>
      <c r="M28" s="218"/>
      <c r="N28" s="171"/>
      <c r="O28" s="171"/>
      <c r="P28" s="171"/>
      <c r="Q28" s="171"/>
      <c r="R28" s="171"/>
      <c r="S28" s="171"/>
      <c r="T28" s="171"/>
      <c r="U28" s="171"/>
      <c r="V28" s="171"/>
      <c r="W28" s="171"/>
      <c r="X28" s="171"/>
      <c r="Y28" s="171"/>
      <c r="Z28" s="171"/>
    </row>
    <row r="29" ht="15.75" customHeight="1">
      <c r="A29" s="171"/>
      <c r="B29" s="209"/>
      <c r="C29" s="192"/>
      <c r="D29" s="193"/>
      <c r="E29" s="217"/>
      <c r="F29" s="211"/>
      <c r="G29" s="192"/>
      <c r="H29" s="211"/>
      <c r="I29" s="263">
        <f t="shared" si="4"/>
        <v>0</v>
      </c>
      <c r="J29" s="207"/>
      <c r="K29" s="171"/>
      <c r="L29" s="171"/>
      <c r="M29" s="171"/>
      <c r="N29" s="171"/>
      <c r="O29" s="171"/>
      <c r="P29" s="171"/>
      <c r="Q29" s="171"/>
      <c r="R29" s="171"/>
      <c r="S29" s="171"/>
      <c r="T29" s="171"/>
      <c r="U29" s="171"/>
      <c r="V29" s="171"/>
      <c r="W29" s="171"/>
      <c r="X29" s="171"/>
      <c r="Y29" s="171"/>
      <c r="Z29" s="171"/>
    </row>
    <row r="30" ht="15.75" customHeight="1">
      <c r="A30" s="171"/>
      <c r="B30" s="199"/>
      <c r="C30" s="219" t="s">
        <v>95</v>
      </c>
      <c r="D30" s="219">
        <v>1.0</v>
      </c>
      <c r="E30" s="205"/>
      <c r="F30" s="199"/>
      <c r="G30" s="199"/>
      <c r="H30" s="202" t="s">
        <v>73</v>
      </c>
      <c r="I30" s="267">
        <f>SUM(I28:I29)</f>
        <v>54320</v>
      </c>
      <c r="J30" s="171"/>
      <c r="K30" s="171"/>
      <c r="L30" s="171"/>
      <c r="M30" s="171"/>
      <c r="N30" s="171"/>
      <c r="O30" s="171"/>
      <c r="P30" s="171"/>
      <c r="Q30" s="171"/>
      <c r="R30" s="171"/>
      <c r="S30" s="171"/>
      <c r="T30" s="171"/>
      <c r="U30" s="171"/>
      <c r="V30" s="171"/>
      <c r="W30" s="171"/>
      <c r="X30" s="171"/>
      <c r="Y30" s="171"/>
      <c r="Z30" s="171"/>
    </row>
    <row r="31" ht="15.75" customHeight="1">
      <c r="A31" s="171"/>
      <c r="B31" s="180"/>
      <c r="C31" s="220"/>
      <c r="D31" s="220"/>
      <c r="E31" s="181"/>
      <c r="F31" s="180"/>
      <c r="G31" s="180"/>
      <c r="H31" s="221"/>
      <c r="I31" s="269"/>
      <c r="J31" s="171"/>
      <c r="K31" s="171"/>
      <c r="L31" s="171"/>
      <c r="M31" s="171"/>
      <c r="N31" s="171"/>
      <c r="O31" s="171"/>
      <c r="P31" s="171"/>
      <c r="Q31" s="171"/>
      <c r="R31" s="171"/>
      <c r="S31" s="171"/>
      <c r="T31" s="171"/>
      <c r="U31" s="171"/>
      <c r="V31" s="171"/>
      <c r="W31" s="171"/>
      <c r="X31" s="171"/>
      <c r="Y31" s="171"/>
      <c r="Z31" s="171"/>
    </row>
    <row r="32" ht="16.5" customHeight="1">
      <c r="A32" s="171"/>
      <c r="B32" s="180"/>
      <c r="C32" s="171"/>
      <c r="D32" s="171"/>
      <c r="E32" s="181"/>
      <c r="F32" s="223" t="s">
        <v>96</v>
      </c>
      <c r="G32" s="14"/>
      <c r="H32" s="15"/>
      <c r="I32" s="270">
        <f>I30+I25+I20+I13</f>
        <v>387477</v>
      </c>
      <c r="J32" s="207"/>
      <c r="K32" s="218"/>
      <c r="L32" s="315"/>
      <c r="M32" s="171"/>
      <c r="N32" s="171"/>
      <c r="O32" s="171"/>
      <c r="P32" s="171"/>
      <c r="Q32" s="171"/>
      <c r="R32" s="171"/>
      <c r="S32" s="171"/>
      <c r="T32" s="171"/>
      <c r="U32" s="171"/>
      <c r="V32" s="171"/>
      <c r="W32" s="171"/>
      <c r="X32" s="171"/>
      <c r="Y32" s="171"/>
      <c r="Z32" s="171"/>
    </row>
    <row r="33" ht="15.75" customHeight="1">
      <c r="A33" s="171"/>
      <c r="B33" s="225"/>
      <c r="C33" s="226"/>
      <c r="D33" s="227"/>
      <c r="E33" s="171"/>
      <c r="F33" s="227"/>
      <c r="G33" s="227"/>
      <c r="H33" s="226"/>
      <c r="I33" s="227"/>
      <c r="J33" s="226"/>
      <c r="K33" s="171"/>
      <c r="L33" s="171"/>
      <c r="M33" s="171"/>
      <c r="N33" s="171"/>
      <c r="O33" s="171"/>
      <c r="P33" s="171"/>
      <c r="Q33" s="171"/>
      <c r="R33" s="171"/>
      <c r="S33" s="171"/>
      <c r="T33" s="171"/>
      <c r="U33" s="171"/>
      <c r="V33" s="171"/>
      <c r="W33" s="171"/>
      <c r="X33" s="171"/>
      <c r="Y33" s="171"/>
      <c r="Z33" s="171"/>
    </row>
    <row r="34" ht="15.75" customHeight="1">
      <c r="A34" s="171"/>
      <c r="B34" s="225"/>
      <c r="C34" s="229" t="s">
        <v>97</v>
      </c>
      <c r="D34" s="230"/>
      <c r="E34" s="231"/>
      <c r="F34" s="231"/>
      <c r="G34" s="231"/>
      <c r="H34" s="231"/>
      <c r="I34" s="231"/>
      <c r="J34" s="226"/>
      <c r="K34" s="171"/>
      <c r="L34" s="171"/>
      <c r="M34" s="171"/>
      <c r="N34" s="171"/>
      <c r="O34" s="171"/>
      <c r="P34" s="171"/>
      <c r="Q34" s="171"/>
      <c r="R34" s="171"/>
      <c r="S34" s="171"/>
      <c r="T34" s="171"/>
      <c r="U34" s="171"/>
      <c r="V34" s="171"/>
      <c r="W34" s="171"/>
      <c r="X34" s="171"/>
      <c r="Y34" s="171"/>
      <c r="Z34" s="171"/>
    </row>
    <row r="35" ht="15.75" customHeight="1">
      <c r="A35" s="171"/>
      <c r="B35" s="225"/>
      <c r="C35" s="232"/>
      <c r="D35" s="14"/>
      <c r="E35" s="14"/>
      <c r="F35" s="14"/>
      <c r="G35" s="14"/>
      <c r="H35" s="14"/>
      <c r="I35" s="15"/>
      <c r="J35" s="226"/>
      <c r="K35" s="171"/>
      <c r="L35" s="171"/>
      <c r="M35" s="171"/>
      <c r="N35" s="171"/>
      <c r="O35" s="171"/>
      <c r="P35" s="171"/>
      <c r="Q35" s="171"/>
      <c r="R35" s="171"/>
      <c r="S35" s="171"/>
      <c r="T35" s="171"/>
      <c r="U35" s="171"/>
      <c r="V35" s="171"/>
      <c r="W35" s="171"/>
      <c r="X35" s="171"/>
      <c r="Y35" s="171"/>
      <c r="Z35" s="171"/>
    </row>
    <row r="36" ht="15.75" customHeight="1">
      <c r="A36" s="171"/>
      <c r="B36" s="225"/>
      <c r="C36" s="233"/>
      <c r="D36" s="14"/>
      <c r="E36" s="14"/>
      <c r="F36" s="14"/>
      <c r="G36" s="14"/>
      <c r="H36" s="14"/>
      <c r="I36" s="15"/>
      <c r="J36" s="226"/>
      <c r="K36" s="171"/>
      <c r="L36" s="171"/>
      <c r="M36" s="171"/>
      <c r="N36" s="171"/>
      <c r="O36" s="171"/>
      <c r="P36" s="171"/>
      <c r="Q36" s="171"/>
      <c r="R36" s="171"/>
      <c r="S36" s="171"/>
      <c r="T36" s="171"/>
      <c r="U36" s="171"/>
      <c r="V36" s="171"/>
      <c r="W36" s="171"/>
      <c r="X36" s="171"/>
      <c r="Y36" s="171"/>
      <c r="Z36" s="171"/>
    </row>
    <row r="37" ht="15.75" customHeight="1">
      <c r="A37" s="171"/>
      <c r="B37" s="171"/>
      <c r="C37" s="171"/>
      <c r="D37" s="171"/>
      <c r="E37" s="171"/>
      <c r="F37" s="171"/>
      <c r="G37" s="171"/>
      <c r="H37" s="171"/>
      <c r="I37" s="171"/>
      <c r="J37" s="171"/>
      <c r="K37" s="171"/>
      <c r="L37" s="171"/>
      <c r="M37" s="171"/>
      <c r="N37" s="171"/>
      <c r="O37" s="171"/>
      <c r="P37" s="171"/>
      <c r="Q37" s="171"/>
      <c r="R37" s="171"/>
      <c r="S37" s="171"/>
      <c r="T37" s="171"/>
      <c r="U37" s="171"/>
      <c r="V37" s="171"/>
      <c r="W37" s="171"/>
      <c r="X37" s="171"/>
      <c r="Y37" s="171"/>
      <c r="Z37" s="171"/>
    </row>
    <row r="38" ht="15.75" customHeight="1">
      <c r="A38" s="171"/>
      <c r="B38" s="171"/>
      <c r="C38" s="171"/>
      <c r="D38" s="171"/>
      <c r="E38" s="171"/>
      <c r="F38" s="171"/>
      <c r="G38" s="171"/>
      <c r="H38" s="171"/>
      <c r="I38" s="171"/>
      <c r="J38" s="171"/>
      <c r="K38" s="171"/>
      <c r="L38" s="171"/>
      <c r="M38" s="171"/>
      <c r="N38" s="171"/>
      <c r="O38" s="171"/>
      <c r="P38" s="171"/>
      <c r="Q38" s="171"/>
      <c r="R38" s="171"/>
      <c r="S38" s="171"/>
      <c r="T38" s="171"/>
      <c r="U38" s="171"/>
      <c r="V38" s="171"/>
      <c r="W38" s="171"/>
      <c r="X38" s="171"/>
      <c r="Y38" s="171"/>
      <c r="Z38" s="171"/>
    </row>
    <row r="39" ht="15.75" customHeight="1">
      <c r="A39" s="171"/>
      <c r="B39" s="171"/>
      <c r="C39" s="171"/>
      <c r="D39" s="171"/>
      <c r="E39" s="171"/>
      <c r="F39" s="171"/>
      <c r="G39" s="171"/>
      <c r="H39" s="171"/>
      <c r="I39" s="171"/>
      <c r="J39" s="171"/>
      <c r="K39" s="171"/>
      <c r="L39" s="171"/>
      <c r="M39" s="171"/>
      <c r="N39" s="171"/>
      <c r="O39" s="171"/>
      <c r="P39" s="171"/>
      <c r="Q39" s="171"/>
      <c r="R39" s="171"/>
      <c r="S39" s="171"/>
      <c r="T39" s="171"/>
      <c r="U39" s="171"/>
      <c r="V39" s="171"/>
      <c r="W39" s="171"/>
      <c r="X39" s="171"/>
      <c r="Y39" s="171"/>
      <c r="Z39" s="171"/>
    </row>
    <row r="40" ht="15.75" customHeight="1">
      <c r="A40" s="171"/>
      <c r="B40" s="171"/>
      <c r="C40" s="171"/>
      <c r="D40" s="171"/>
      <c r="E40" s="171"/>
      <c r="F40" s="171"/>
      <c r="G40" s="171"/>
      <c r="H40" s="171"/>
      <c r="I40" s="171"/>
      <c r="J40" s="171"/>
      <c r="K40" s="171"/>
      <c r="L40" s="171"/>
      <c r="M40" s="171"/>
      <c r="N40" s="171"/>
      <c r="O40" s="171"/>
      <c r="P40" s="171"/>
      <c r="Q40" s="171"/>
      <c r="R40" s="171"/>
      <c r="S40" s="171"/>
      <c r="T40" s="171"/>
      <c r="U40" s="171"/>
      <c r="V40" s="171"/>
      <c r="W40" s="171"/>
      <c r="X40" s="171"/>
      <c r="Y40" s="171"/>
      <c r="Z40" s="171"/>
    </row>
    <row r="41" ht="15.75" customHeight="1">
      <c r="A41" s="171"/>
      <c r="B41" s="171"/>
      <c r="C41" s="171"/>
      <c r="D41" s="171"/>
      <c r="E41" s="171"/>
      <c r="F41" s="171"/>
      <c r="G41" s="171"/>
      <c r="H41" s="171"/>
      <c r="I41" s="171"/>
      <c r="J41" s="171"/>
      <c r="K41" s="171"/>
      <c r="L41" s="171"/>
      <c r="M41" s="171"/>
      <c r="N41" s="171"/>
      <c r="O41" s="171"/>
      <c r="P41" s="171"/>
      <c r="Q41" s="171"/>
      <c r="R41" s="171"/>
      <c r="S41" s="171"/>
      <c r="T41" s="171"/>
      <c r="U41" s="171"/>
      <c r="V41" s="171"/>
      <c r="W41" s="171"/>
      <c r="X41" s="171"/>
      <c r="Y41" s="171"/>
      <c r="Z41" s="171"/>
    </row>
    <row r="42" ht="15.75" customHeight="1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  <c r="P42" s="171"/>
      <c r="Q42" s="171"/>
      <c r="R42" s="171"/>
      <c r="S42" s="171"/>
      <c r="T42" s="171"/>
      <c r="U42" s="171"/>
      <c r="V42" s="171"/>
      <c r="W42" s="171"/>
      <c r="X42" s="171"/>
      <c r="Y42" s="171"/>
      <c r="Z42" s="171"/>
    </row>
    <row r="43" ht="15.75" customHeight="1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  <c r="M43" s="171"/>
      <c r="N43" s="171"/>
      <c r="O43" s="171"/>
      <c r="P43" s="171"/>
      <c r="Q43" s="171"/>
      <c r="R43" s="171"/>
      <c r="S43" s="171"/>
      <c r="T43" s="171"/>
      <c r="U43" s="171"/>
      <c r="V43" s="171"/>
      <c r="W43" s="171"/>
      <c r="X43" s="171"/>
      <c r="Y43" s="171"/>
      <c r="Z43" s="171"/>
    </row>
    <row r="44" ht="15.75" customHeight="1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  <c r="P44" s="171"/>
      <c r="Q44" s="171"/>
      <c r="R44" s="171"/>
      <c r="S44" s="171"/>
      <c r="T44" s="171"/>
      <c r="U44" s="171"/>
      <c r="V44" s="171"/>
      <c r="W44" s="171"/>
      <c r="X44" s="171"/>
      <c r="Y44" s="171"/>
      <c r="Z44" s="171"/>
    </row>
    <row r="45" ht="15.75" customHeight="1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  <c r="M45" s="171"/>
      <c r="N45" s="171"/>
      <c r="O45" s="171"/>
      <c r="P45" s="171"/>
      <c r="Q45" s="171"/>
      <c r="R45" s="171"/>
      <c r="S45" s="171"/>
      <c r="T45" s="171"/>
      <c r="U45" s="171"/>
      <c r="V45" s="171"/>
      <c r="W45" s="171"/>
      <c r="X45" s="171"/>
      <c r="Y45" s="171"/>
      <c r="Z45" s="171"/>
    </row>
    <row r="46" ht="15.75" customHeight="1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  <c r="M46" s="171"/>
      <c r="N46" s="171"/>
      <c r="O46" s="171"/>
      <c r="P46" s="171"/>
      <c r="Q46" s="171"/>
      <c r="R46" s="171"/>
      <c r="S46" s="171"/>
      <c r="T46" s="171"/>
      <c r="U46" s="171"/>
      <c r="V46" s="171"/>
      <c r="W46" s="171"/>
      <c r="X46" s="171"/>
      <c r="Y46" s="171"/>
      <c r="Z46" s="171"/>
    </row>
    <row r="47" ht="15.75" customHeight="1">
      <c r="A47" s="171"/>
      <c r="B47" s="171"/>
      <c r="C47" s="171"/>
      <c r="D47" s="171"/>
      <c r="E47" s="171"/>
      <c r="F47" s="171"/>
      <c r="G47" s="171"/>
      <c r="H47" s="171"/>
      <c r="I47" s="171"/>
      <c r="J47" s="171"/>
      <c r="K47" s="171"/>
      <c r="L47" s="171"/>
      <c r="M47" s="171"/>
      <c r="N47" s="171"/>
      <c r="O47" s="171"/>
      <c r="P47" s="171"/>
      <c r="Q47" s="171"/>
      <c r="R47" s="171"/>
      <c r="S47" s="171"/>
      <c r="T47" s="171"/>
      <c r="U47" s="171"/>
      <c r="V47" s="171"/>
      <c r="W47" s="171"/>
      <c r="X47" s="171"/>
      <c r="Y47" s="171"/>
      <c r="Z47" s="171"/>
    </row>
    <row r="48" ht="15.75" customHeight="1">
      <c r="A48" s="171"/>
      <c r="B48" s="171"/>
      <c r="C48" s="171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  <c r="P48" s="171"/>
      <c r="Q48" s="171"/>
      <c r="R48" s="171"/>
      <c r="S48" s="171"/>
      <c r="T48" s="171"/>
      <c r="U48" s="171"/>
      <c r="V48" s="171"/>
      <c r="W48" s="171"/>
      <c r="X48" s="171"/>
      <c r="Y48" s="171"/>
      <c r="Z48" s="171"/>
    </row>
    <row r="49" ht="15.75" customHeight="1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1"/>
      <c r="T49" s="171"/>
      <c r="U49" s="171"/>
      <c r="V49" s="171"/>
      <c r="W49" s="171"/>
      <c r="X49" s="171"/>
      <c r="Y49" s="171"/>
      <c r="Z49" s="171"/>
    </row>
    <row r="50" ht="15.75" customHeight="1">
      <c r="A50" s="171"/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  <c r="P50" s="171"/>
      <c r="Q50" s="171"/>
      <c r="R50" s="171"/>
      <c r="S50" s="171"/>
      <c r="T50" s="171"/>
      <c r="U50" s="171"/>
      <c r="V50" s="171"/>
      <c r="W50" s="171"/>
      <c r="X50" s="171"/>
      <c r="Y50" s="171"/>
      <c r="Z50" s="171"/>
    </row>
    <row r="51" ht="15.75" customHeight="1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71"/>
      <c r="M51" s="171"/>
      <c r="N51" s="171"/>
      <c r="O51" s="171"/>
      <c r="P51" s="171"/>
      <c r="Q51" s="171"/>
      <c r="R51" s="171"/>
      <c r="S51" s="171"/>
      <c r="T51" s="171"/>
      <c r="U51" s="171"/>
      <c r="V51" s="171"/>
      <c r="W51" s="171"/>
      <c r="X51" s="171"/>
      <c r="Y51" s="171"/>
      <c r="Z51" s="171"/>
    </row>
    <row r="52" ht="15.75" customHeight="1">
      <c r="A52" s="171"/>
      <c r="B52" s="171"/>
      <c r="C52" s="171"/>
      <c r="D52" s="171"/>
      <c r="E52" s="171"/>
      <c r="F52" s="171"/>
      <c r="G52" s="171"/>
      <c r="H52" s="171"/>
      <c r="I52" s="171"/>
      <c r="J52" s="171"/>
      <c r="K52" s="171"/>
      <c r="L52" s="171"/>
      <c r="M52" s="171"/>
      <c r="N52" s="171"/>
      <c r="O52" s="171"/>
      <c r="P52" s="171"/>
      <c r="Q52" s="171"/>
      <c r="R52" s="171"/>
      <c r="S52" s="171"/>
      <c r="T52" s="171"/>
      <c r="U52" s="171"/>
      <c r="V52" s="171"/>
      <c r="W52" s="171"/>
      <c r="X52" s="171"/>
      <c r="Y52" s="171"/>
      <c r="Z52" s="171"/>
    </row>
    <row r="53" ht="15.75" customHeight="1">
      <c r="A53" s="171"/>
      <c r="B53" s="171"/>
      <c r="C53" s="171"/>
      <c r="D53" s="171"/>
      <c r="E53" s="171"/>
      <c r="F53" s="171"/>
      <c r="G53" s="171"/>
      <c r="H53" s="171"/>
      <c r="I53" s="171"/>
      <c r="J53" s="171"/>
      <c r="K53" s="171"/>
      <c r="L53" s="171"/>
      <c r="M53" s="171"/>
      <c r="N53" s="171"/>
      <c r="O53" s="171"/>
      <c r="P53" s="171"/>
      <c r="Q53" s="171"/>
      <c r="R53" s="171"/>
      <c r="S53" s="171"/>
      <c r="T53" s="171"/>
      <c r="U53" s="171"/>
      <c r="V53" s="171"/>
      <c r="W53" s="171"/>
      <c r="X53" s="171"/>
      <c r="Y53" s="171"/>
      <c r="Z53" s="171"/>
    </row>
    <row r="54" ht="15.75" customHeight="1">
      <c r="A54" s="171"/>
      <c r="B54" s="171"/>
      <c r="C54" s="171"/>
      <c r="D54" s="171"/>
      <c r="E54" s="171"/>
      <c r="F54" s="171"/>
      <c r="G54" s="171"/>
      <c r="H54" s="171"/>
      <c r="I54" s="171"/>
      <c r="J54" s="171"/>
      <c r="K54" s="171"/>
      <c r="L54" s="171"/>
      <c r="M54" s="171"/>
      <c r="N54" s="171"/>
      <c r="O54" s="171"/>
      <c r="P54" s="171"/>
      <c r="Q54" s="171"/>
      <c r="R54" s="171"/>
      <c r="S54" s="171"/>
      <c r="T54" s="171"/>
      <c r="U54" s="171"/>
      <c r="V54" s="171"/>
      <c r="W54" s="171"/>
      <c r="X54" s="171"/>
      <c r="Y54" s="171"/>
      <c r="Z54" s="171"/>
    </row>
    <row r="55" ht="15.75" customHeight="1">
      <c r="A55" s="171"/>
      <c r="B55" s="171"/>
      <c r="C55" s="171"/>
      <c r="D55" s="171"/>
      <c r="E55" s="171"/>
      <c r="F55" s="171"/>
      <c r="G55" s="171"/>
      <c r="H55" s="171"/>
      <c r="I55" s="171"/>
      <c r="J55" s="171"/>
      <c r="K55" s="171"/>
      <c r="L55" s="171"/>
      <c r="M55" s="171"/>
      <c r="N55" s="171"/>
      <c r="O55" s="171"/>
      <c r="P55" s="171"/>
      <c r="Q55" s="171"/>
      <c r="R55" s="171"/>
      <c r="S55" s="171"/>
      <c r="T55" s="171"/>
      <c r="U55" s="171"/>
      <c r="V55" s="171"/>
      <c r="W55" s="171"/>
      <c r="X55" s="171"/>
      <c r="Y55" s="171"/>
      <c r="Z55" s="171"/>
    </row>
    <row r="56" ht="15.75" customHeight="1">
      <c r="A56" s="171"/>
      <c r="B56" s="171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1"/>
      <c r="P56" s="171"/>
      <c r="Q56" s="171"/>
      <c r="R56" s="171"/>
      <c r="S56" s="171"/>
      <c r="T56" s="171"/>
      <c r="U56" s="171"/>
      <c r="V56" s="171"/>
      <c r="W56" s="171"/>
      <c r="X56" s="171"/>
      <c r="Y56" s="171"/>
      <c r="Z56" s="171"/>
    </row>
    <row r="57" ht="15.75" customHeight="1">
      <c r="A57" s="171"/>
      <c r="B57" s="171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1"/>
      <c r="P57" s="171"/>
      <c r="Q57" s="171"/>
      <c r="R57" s="171"/>
      <c r="S57" s="171"/>
      <c r="T57" s="171"/>
      <c r="U57" s="171"/>
      <c r="V57" s="171"/>
      <c r="W57" s="171"/>
      <c r="X57" s="171"/>
      <c r="Y57" s="171"/>
      <c r="Z57" s="171"/>
    </row>
    <row r="58" ht="15.75" customHeight="1">
      <c r="A58" s="171"/>
      <c r="B58" s="171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1"/>
      <c r="P58" s="171"/>
      <c r="Q58" s="171"/>
      <c r="R58" s="171"/>
      <c r="S58" s="171"/>
      <c r="T58" s="171"/>
      <c r="U58" s="171"/>
      <c r="V58" s="171"/>
      <c r="W58" s="171"/>
      <c r="X58" s="171"/>
      <c r="Y58" s="171"/>
      <c r="Z58" s="171"/>
    </row>
    <row r="59" ht="15.75" customHeight="1">
      <c r="A59" s="171"/>
      <c r="B59" s="171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1"/>
      <c r="P59" s="171"/>
      <c r="Q59" s="171"/>
      <c r="R59" s="171"/>
      <c r="S59" s="171"/>
      <c r="T59" s="171"/>
      <c r="U59" s="171"/>
      <c r="V59" s="171"/>
      <c r="W59" s="171"/>
      <c r="X59" s="171"/>
      <c r="Y59" s="171"/>
      <c r="Z59" s="171"/>
    </row>
    <row r="60" ht="15.75" customHeight="1">
      <c r="A60" s="171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1"/>
      <c r="T60" s="171"/>
      <c r="U60" s="171"/>
      <c r="V60" s="171"/>
      <c r="W60" s="171"/>
      <c r="X60" s="171"/>
      <c r="Y60" s="171"/>
      <c r="Z60" s="171"/>
    </row>
    <row r="61" ht="15.75" customHeight="1">
      <c r="A61" s="171"/>
      <c r="B61" s="171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1"/>
      <c r="P61" s="171"/>
      <c r="Q61" s="171"/>
      <c r="R61" s="171"/>
      <c r="S61" s="171"/>
      <c r="T61" s="171"/>
      <c r="U61" s="171"/>
      <c r="V61" s="171"/>
      <c r="W61" s="171"/>
      <c r="X61" s="171"/>
      <c r="Y61" s="171"/>
      <c r="Z61" s="171"/>
    </row>
    <row r="62" ht="15.75" customHeight="1">
      <c r="A62" s="171"/>
      <c r="B62" s="171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1"/>
      <c r="P62" s="171"/>
      <c r="Q62" s="171"/>
      <c r="R62" s="171"/>
      <c r="S62" s="171"/>
      <c r="T62" s="171"/>
      <c r="U62" s="171"/>
      <c r="V62" s="171"/>
      <c r="W62" s="171"/>
      <c r="X62" s="171"/>
      <c r="Y62" s="171"/>
      <c r="Z62" s="171"/>
    </row>
    <row r="63" ht="15.75" customHeight="1">
      <c r="A63" s="171"/>
      <c r="B63" s="171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1"/>
      <c r="P63" s="171"/>
      <c r="Q63" s="171"/>
      <c r="R63" s="171"/>
      <c r="S63" s="171"/>
      <c r="T63" s="171"/>
      <c r="U63" s="171"/>
      <c r="V63" s="171"/>
      <c r="W63" s="171"/>
      <c r="X63" s="171"/>
      <c r="Y63" s="171"/>
      <c r="Z63" s="171"/>
    </row>
    <row r="64" ht="15.75" customHeight="1">
      <c r="A64" s="171"/>
      <c r="B64" s="171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1"/>
      <c r="P64" s="171"/>
      <c r="Q64" s="171"/>
      <c r="R64" s="171"/>
      <c r="S64" s="171"/>
      <c r="T64" s="171"/>
      <c r="U64" s="171"/>
      <c r="V64" s="171"/>
      <c r="W64" s="171"/>
      <c r="X64" s="171"/>
      <c r="Y64" s="171"/>
      <c r="Z64" s="171"/>
    </row>
    <row r="65" ht="15.75" customHeight="1">
      <c r="A65" s="171"/>
      <c r="B65" s="171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1"/>
      <c r="T65" s="171"/>
      <c r="U65" s="171"/>
      <c r="V65" s="171"/>
      <c r="W65" s="171"/>
      <c r="X65" s="171"/>
      <c r="Y65" s="171"/>
      <c r="Z65" s="171"/>
    </row>
    <row r="66" ht="15.75" customHeight="1">
      <c r="A66" s="171"/>
      <c r="B66" s="171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1"/>
      <c r="P66" s="171"/>
      <c r="Q66" s="171"/>
      <c r="R66" s="171"/>
      <c r="S66" s="171"/>
      <c r="T66" s="171"/>
      <c r="U66" s="171"/>
      <c r="V66" s="171"/>
      <c r="W66" s="171"/>
      <c r="X66" s="171"/>
      <c r="Y66" s="171"/>
      <c r="Z66" s="171"/>
    </row>
    <row r="67" ht="15.75" customHeight="1">
      <c r="A67" s="171"/>
      <c r="B67" s="171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1"/>
      <c r="P67" s="171"/>
      <c r="Q67" s="171"/>
      <c r="R67" s="171"/>
      <c r="S67" s="171"/>
      <c r="T67" s="171"/>
      <c r="U67" s="171"/>
      <c r="V67" s="171"/>
      <c r="W67" s="171"/>
      <c r="X67" s="171"/>
      <c r="Y67" s="171"/>
      <c r="Z67" s="171"/>
    </row>
    <row r="68" ht="15.75" customHeight="1">
      <c r="A68" s="171"/>
      <c r="B68" s="171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71"/>
      <c r="R68" s="171"/>
      <c r="S68" s="171"/>
      <c r="T68" s="171"/>
      <c r="U68" s="171"/>
      <c r="V68" s="171"/>
      <c r="W68" s="171"/>
      <c r="X68" s="171"/>
      <c r="Y68" s="171"/>
      <c r="Z68" s="171"/>
    </row>
    <row r="69" ht="15.75" customHeight="1">
      <c r="A69" s="171"/>
      <c r="B69" s="171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1"/>
      <c r="P69" s="171"/>
      <c r="Q69" s="171"/>
      <c r="R69" s="171"/>
      <c r="S69" s="171"/>
      <c r="T69" s="171"/>
      <c r="U69" s="171"/>
      <c r="V69" s="171"/>
      <c r="W69" s="171"/>
      <c r="X69" s="171"/>
      <c r="Y69" s="171"/>
      <c r="Z69" s="171"/>
    </row>
    <row r="70" ht="15.75" customHeight="1">
      <c r="A70" s="171"/>
      <c r="B70" s="171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1"/>
      <c r="P70" s="171"/>
      <c r="Q70" s="171"/>
      <c r="R70" s="171"/>
      <c r="S70" s="171"/>
      <c r="T70" s="171"/>
      <c r="U70" s="171"/>
      <c r="V70" s="171"/>
      <c r="W70" s="171"/>
      <c r="X70" s="171"/>
      <c r="Y70" s="171"/>
      <c r="Z70" s="171"/>
    </row>
    <row r="71" ht="15.75" customHeight="1">
      <c r="A71" s="171"/>
      <c r="B71" s="171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1"/>
      <c r="P71" s="171"/>
      <c r="Q71" s="171"/>
      <c r="R71" s="171"/>
      <c r="S71" s="171"/>
      <c r="T71" s="171"/>
      <c r="U71" s="171"/>
      <c r="V71" s="171"/>
      <c r="W71" s="171"/>
      <c r="X71" s="171"/>
      <c r="Y71" s="171"/>
      <c r="Z71" s="171"/>
    </row>
    <row r="72" ht="15.75" customHeight="1">
      <c r="A72" s="171"/>
      <c r="B72" s="171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1"/>
      <c r="P72" s="171"/>
      <c r="Q72" s="171"/>
      <c r="R72" s="171"/>
      <c r="S72" s="171"/>
      <c r="T72" s="171"/>
      <c r="U72" s="171"/>
      <c r="V72" s="171"/>
      <c r="W72" s="171"/>
      <c r="X72" s="171"/>
      <c r="Y72" s="171"/>
      <c r="Z72" s="171"/>
    </row>
    <row r="73" ht="15.75" customHeight="1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1"/>
      <c r="P73" s="171"/>
      <c r="Q73" s="171"/>
      <c r="R73" s="171"/>
      <c r="S73" s="171"/>
      <c r="T73" s="171"/>
      <c r="U73" s="171"/>
      <c r="V73" s="171"/>
      <c r="W73" s="171"/>
      <c r="X73" s="171"/>
      <c r="Y73" s="171"/>
      <c r="Z73" s="171"/>
    </row>
    <row r="74" ht="15.75" customHeight="1">
      <c r="A74" s="171"/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1"/>
      <c r="P74" s="171"/>
      <c r="Q74" s="171"/>
      <c r="R74" s="171"/>
      <c r="S74" s="171"/>
      <c r="T74" s="171"/>
      <c r="U74" s="171"/>
      <c r="V74" s="171"/>
      <c r="W74" s="171"/>
      <c r="X74" s="171"/>
      <c r="Y74" s="171"/>
      <c r="Z74" s="171"/>
    </row>
    <row r="75" ht="15.75" customHeight="1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1"/>
      <c r="P75" s="171"/>
      <c r="Q75" s="171"/>
      <c r="R75" s="171"/>
      <c r="S75" s="171"/>
      <c r="T75" s="171"/>
      <c r="U75" s="171"/>
      <c r="V75" s="171"/>
      <c r="W75" s="171"/>
      <c r="X75" s="171"/>
      <c r="Y75" s="171"/>
      <c r="Z75" s="171"/>
    </row>
    <row r="76" ht="15.75" customHeight="1">
      <c r="A76" s="171"/>
      <c r="B76" s="171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1"/>
      <c r="P76" s="171"/>
      <c r="Q76" s="171"/>
      <c r="R76" s="171"/>
      <c r="S76" s="171"/>
      <c r="T76" s="171"/>
      <c r="U76" s="171"/>
      <c r="V76" s="171"/>
      <c r="W76" s="171"/>
      <c r="X76" s="171"/>
      <c r="Y76" s="171"/>
      <c r="Z76" s="171"/>
    </row>
    <row r="77" ht="15.75" customHeight="1">
      <c r="A77" s="171"/>
      <c r="B77" s="171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71"/>
      <c r="V77" s="171"/>
      <c r="W77" s="171"/>
      <c r="X77" s="171"/>
      <c r="Y77" s="171"/>
      <c r="Z77" s="171"/>
    </row>
    <row r="78" ht="15.75" customHeight="1">
      <c r="A78" s="171"/>
      <c r="B78" s="171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71"/>
      <c r="V78" s="171"/>
      <c r="W78" s="171"/>
      <c r="X78" s="171"/>
      <c r="Y78" s="171"/>
      <c r="Z78" s="171"/>
    </row>
    <row r="79" ht="15.75" customHeight="1">
      <c r="A79" s="171"/>
      <c r="B79" s="171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1"/>
      <c r="P79" s="171"/>
      <c r="Q79" s="171"/>
      <c r="R79" s="171"/>
      <c r="S79" s="171"/>
      <c r="T79" s="171"/>
      <c r="U79" s="171"/>
      <c r="V79" s="171"/>
      <c r="W79" s="171"/>
      <c r="X79" s="171"/>
      <c r="Y79" s="171"/>
      <c r="Z79" s="171"/>
    </row>
    <row r="80" ht="15.75" customHeight="1">
      <c r="A80" s="171"/>
      <c r="B80" s="171"/>
      <c r="C80" s="171"/>
      <c r="D80" s="171"/>
      <c r="E80" s="171"/>
      <c r="F80" s="171"/>
      <c r="G80" s="171"/>
      <c r="H80" s="171"/>
      <c r="I80" s="171"/>
      <c r="J80" s="171"/>
      <c r="K80" s="171"/>
      <c r="L80" s="171"/>
      <c r="M80" s="171"/>
      <c r="N80" s="171"/>
      <c r="O80" s="171"/>
      <c r="P80" s="171"/>
      <c r="Q80" s="171"/>
      <c r="R80" s="171"/>
      <c r="S80" s="171"/>
      <c r="T80" s="171"/>
      <c r="U80" s="171"/>
      <c r="V80" s="171"/>
      <c r="W80" s="171"/>
      <c r="X80" s="171"/>
      <c r="Y80" s="171"/>
      <c r="Z80" s="171"/>
    </row>
    <row r="81" ht="15.75" customHeight="1">
      <c r="A81" s="171"/>
      <c r="B81" s="171"/>
      <c r="C81" s="171"/>
      <c r="D81" s="171"/>
      <c r="E81" s="171"/>
      <c r="F81" s="171"/>
      <c r="G81" s="171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1"/>
      <c r="T81" s="171"/>
      <c r="U81" s="171"/>
      <c r="V81" s="171"/>
      <c r="W81" s="171"/>
      <c r="X81" s="171"/>
      <c r="Y81" s="171"/>
      <c r="Z81" s="171"/>
    </row>
    <row r="82" ht="15.75" customHeight="1">
      <c r="A82" s="171"/>
      <c r="B82" s="171"/>
      <c r="C82" s="171"/>
      <c r="D82" s="171"/>
      <c r="E82" s="171"/>
      <c r="F82" s="171"/>
      <c r="G82" s="171"/>
      <c r="H82" s="171"/>
      <c r="I82" s="171"/>
      <c r="J82" s="171"/>
      <c r="K82" s="171"/>
      <c r="L82" s="171"/>
      <c r="M82" s="171"/>
      <c r="N82" s="171"/>
      <c r="O82" s="171"/>
      <c r="P82" s="171"/>
      <c r="Q82" s="171"/>
      <c r="R82" s="171"/>
      <c r="S82" s="171"/>
      <c r="T82" s="171"/>
      <c r="U82" s="171"/>
      <c r="V82" s="171"/>
      <c r="W82" s="171"/>
      <c r="X82" s="171"/>
      <c r="Y82" s="171"/>
      <c r="Z82" s="171"/>
    </row>
    <row r="83" ht="15.75" customHeight="1">
      <c r="A83" s="171"/>
      <c r="B83" s="171"/>
      <c r="C83" s="171"/>
      <c r="D83" s="171"/>
      <c r="E83" s="171"/>
      <c r="F83" s="171"/>
      <c r="G83" s="171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1"/>
      <c r="T83" s="171"/>
      <c r="U83" s="171"/>
      <c r="V83" s="171"/>
      <c r="W83" s="171"/>
      <c r="X83" s="171"/>
      <c r="Y83" s="171"/>
      <c r="Z83" s="171"/>
    </row>
    <row r="84" ht="15.75" customHeight="1">
      <c r="A84" s="171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71"/>
      <c r="S84" s="171"/>
      <c r="T84" s="171"/>
      <c r="U84" s="171"/>
      <c r="V84" s="171"/>
      <c r="W84" s="171"/>
      <c r="X84" s="171"/>
      <c r="Y84" s="171"/>
      <c r="Z84" s="171"/>
    </row>
    <row r="85" ht="15.75" customHeight="1">
      <c r="A85" s="171"/>
      <c r="B85" s="171"/>
      <c r="C85" s="171"/>
      <c r="D85" s="171"/>
      <c r="E85" s="171"/>
      <c r="F85" s="171"/>
      <c r="G85" s="171"/>
      <c r="H85" s="171"/>
      <c r="I85" s="171"/>
      <c r="J85" s="171"/>
      <c r="K85" s="171"/>
      <c r="L85" s="171"/>
      <c r="M85" s="171"/>
      <c r="N85" s="171"/>
      <c r="O85" s="171"/>
      <c r="P85" s="171"/>
      <c r="Q85" s="171"/>
      <c r="R85" s="171"/>
      <c r="S85" s="171"/>
      <c r="T85" s="171"/>
      <c r="U85" s="171"/>
      <c r="V85" s="171"/>
      <c r="W85" s="171"/>
      <c r="X85" s="171"/>
      <c r="Y85" s="171"/>
      <c r="Z85" s="171"/>
    </row>
    <row r="86" ht="15.75" customHeight="1">
      <c r="A86" s="171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71"/>
      <c r="S86" s="171"/>
      <c r="T86" s="171"/>
      <c r="U86" s="171"/>
      <c r="V86" s="171"/>
      <c r="W86" s="171"/>
      <c r="X86" s="171"/>
      <c r="Y86" s="171"/>
      <c r="Z86" s="171"/>
    </row>
    <row r="87" ht="15.75" customHeight="1">
      <c r="A87" s="171"/>
      <c r="B87" s="171"/>
      <c r="C87" s="171"/>
      <c r="D87" s="171"/>
      <c r="E87" s="171"/>
      <c r="F87" s="171"/>
      <c r="G87" s="171"/>
      <c r="H87" s="171"/>
      <c r="I87" s="171"/>
      <c r="J87" s="171"/>
      <c r="K87" s="171"/>
      <c r="L87" s="171"/>
      <c r="M87" s="171"/>
      <c r="N87" s="171"/>
      <c r="O87" s="171"/>
      <c r="P87" s="171"/>
      <c r="Q87" s="171"/>
      <c r="R87" s="171"/>
      <c r="S87" s="171"/>
      <c r="T87" s="171"/>
      <c r="U87" s="171"/>
      <c r="V87" s="171"/>
      <c r="W87" s="171"/>
      <c r="X87" s="171"/>
      <c r="Y87" s="171"/>
      <c r="Z87" s="171"/>
    </row>
    <row r="88" ht="15.75" customHeight="1">
      <c r="A88" s="171"/>
      <c r="B88" s="171"/>
      <c r="C88" s="171"/>
      <c r="D88" s="171"/>
      <c r="E88" s="171"/>
      <c r="F88" s="171"/>
      <c r="G88" s="171"/>
      <c r="H88" s="171"/>
      <c r="I88" s="171"/>
      <c r="J88" s="171"/>
      <c r="K88" s="171"/>
      <c r="L88" s="171"/>
      <c r="M88" s="171"/>
      <c r="N88" s="171"/>
      <c r="O88" s="171"/>
      <c r="P88" s="171"/>
      <c r="Q88" s="171"/>
      <c r="R88" s="171"/>
      <c r="S88" s="171"/>
      <c r="T88" s="171"/>
      <c r="U88" s="171"/>
      <c r="V88" s="171"/>
      <c r="W88" s="171"/>
      <c r="X88" s="171"/>
      <c r="Y88" s="171"/>
      <c r="Z88" s="171"/>
    </row>
    <row r="89" ht="15.75" customHeight="1">
      <c r="A89" s="171"/>
      <c r="B89" s="171"/>
      <c r="C89" s="171"/>
      <c r="D89" s="171"/>
      <c r="E89" s="171"/>
      <c r="F89" s="171"/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71"/>
      <c r="V89" s="171"/>
      <c r="W89" s="171"/>
      <c r="X89" s="171"/>
      <c r="Y89" s="171"/>
      <c r="Z89" s="171"/>
    </row>
    <row r="90" ht="15.75" customHeight="1">
      <c r="A90" s="171"/>
      <c r="B90" s="171"/>
      <c r="C90" s="171"/>
      <c r="D90" s="171"/>
      <c r="E90" s="171"/>
      <c r="F90" s="171"/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71"/>
      <c r="V90" s="171"/>
      <c r="W90" s="171"/>
      <c r="X90" s="171"/>
      <c r="Y90" s="171"/>
      <c r="Z90" s="171"/>
    </row>
    <row r="91" ht="15.75" customHeight="1">
      <c r="A91" s="171"/>
      <c r="B91" s="171"/>
      <c r="C91" s="171"/>
      <c r="D91" s="171"/>
      <c r="E91" s="171"/>
      <c r="F91" s="171"/>
      <c r="G91" s="171"/>
      <c r="H91" s="171"/>
      <c r="I91" s="171"/>
      <c r="J91" s="171"/>
      <c r="K91" s="171"/>
      <c r="L91" s="171"/>
      <c r="M91" s="171"/>
      <c r="N91" s="171"/>
      <c r="O91" s="171"/>
      <c r="P91" s="171"/>
      <c r="Q91" s="171"/>
      <c r="R91" s="171"/>
      <c r="S91" s="171"/>
      <c r="T91" s="171"/>
      <c r="U91" s="171"/>
      <c r="V91" s="171"/>
      <c r="W91" s="171"/>
      <c r="X91" s="171"/>
      <c r="Y91" s="171"/>
      <c r="Z91" s="171"/>
    </row>
    <row r="92" ht="15.75" customHeight="1">
      <c r="A92" s="171"/>
      <c r="B92" s="171"/>
      <c r="C92" s="171"/>
      <c r="D92" s="171"/>
      <c r="E92" s="171"/>
      <c r="F92" s="171"/>
      <c r="G92" s="171"/>
      <c r="H92" s="171"/>
      <c r="I92" s="171"/>
      <c r="J92" s="171"/>
      <c r="K92" s="171"/>
      <c r="L92" s="171"/>
      <c r="M92" s="171"/>
      <c r="N92" s="171"/>
      <c r="O92" s="171"/>
      <c r="P92" s="171"/>
      <c r="Q92" s="171"/>
      <c r="R92" s="171"/>
      <c r="S92" s="171"/>
      <c r="T92" s="171"/>
      <c r="U92" s="171"/>
      <c r="V92" s="171"/>
      <c r="W92" s="171"/>
      <c r="X92" s="171"/>
      <c r="Y92" s="171"/>
      <c r="Z92" s="171"/>
    </row>
    <row r="93" ht="15.75" customHeight="1">
      <c r="A93" s="171"/>
      <c r="B93" s="171"/>
      <c r="C93" s="171"/>
      <c r="D93" s="171"/>
      <c r="E93" s="171"/>
      <c r="F93" s="171"/>
      <c r="G93" s="171"/>
      <c r="H93" s="171"/>
      <c r="I93" s="171"/>
      <c r="J93" s="171"/>
      <c r="K93" s="171"/>
      <c r="L93" s="171"/>
      <c r="M93" s="171"/>
      <c r="N93" s="171"/>
      <c r="O93" s="171"/>
      <c r="P93" s="171"/>
      <c r="Q93" s="171"/>
      <c r="R93" s="171"/>
      <c r="S93" s="171"/>
      <c r="T93" s="171"/>
      <c r="U93" s="171"/>
      <c r="V93" s="171"/>
      <c r="W93" s="171"/>
      <c r="X93" s="171"/>
      <c r="Y93" s="171"/>
      <c r="Z93" s="171"/>
    </row>
    <row r="94" ht="15.75" customHeight="1">
      <c r="A94" s="171"/>
      <c r="B94" s="171"/>
      <c r="C94" s="171"/>
      <c r="D94" s="171"/>
      <c r="E94" s="171"/>
      <c r="F94" s="171"/>
      <c r="G94" s="171"/>
      <c r="H94" s="171"/>
      <c r="I94" s="171"/>
      <c r="J94" s="171"/>
      <c r="K94" s="171"/>
      <c r="L94" s="171"/>
      <c r="M94" s="171"/>
      <c r="N94" s="171"/>
      <c r="O94" s="171"/>
      <c r="P94" s="171"/>
      <c r="Q94" s="171"/>
      <c r="R94" s="171"/>
      <c r="S94" s="171"/>
      <c r="T94" s="171"/>
      <c r="U94" s="171"/>
      <c r="V94" s="171"/>
      <c r="W94" s="171"/>
      <c r="X94" s="171"/>
      <c r="Y94" s="171"/>
      <c r="Z94" s="171"/>
    </row>
    <row r="95" ht="15.75" customHeight="1">
      <c r="A95" s="171"/>
      <c r="B95" s="171"/>
      <c r="C95" s="171"/>
      <c r="D95" s="171"/>
      <c r="E95" s="171"/>
      <c r="F95" s="171"/>
      <c r="G95" s="171"/>
      <c r="H95" s="171"/>
      <c r="I95" s="171"/>
      <c r="J95" s="171"/>
      <c r="K95" s="171"/>
      <c r="L95" s="171"/>
      <c r="M95" s="171"/>
      <c r="N95" s="171"/>
      <c r="O95" s="171"/>
      <c r="P95" s="171"/>
      <c r="Q95" s="171"/>
      <c r="R95" s="171"/>
      <c r="S95" s="171"/>
      <c r="T95" s="171"/>
      <c r="U95" s="171"/>
      <c r="V95" s="171"/>
      <c r="W95" s="171"/>
      <c r="X95" s="171"/>
      <c r="Y95" s="171"/>
      <c r="Z95" s="171"/>
    </row>
    <row r="96" ht="15.75" customHeight="1">
      <c r="A96" s="171"/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71"/>
      <c r="M96" s="171"/>
      <c r="N96" s="171"/>
      <c r="O96" s="171"/>
      <c r="P96" s="171"/>
      <c r="Q96" s="171"/>
      <c r="R96" s="171"/>
      <c r="S96" s="171"/>
      <c r="T96" s="171"/>
      <c r="U96" s="171"/>
      <c r="V96" s="171"/>
      <c r="W96" s="171"/>
      <c r="X96" s="171"/>
      <c r="Y96" s="171"/>
      <c r="Z96" s="171"/>
    </row>
    <row r="97" ht="15.75" customHeight="1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71"/>
      <c r="M97" s="171"/>
      <c r="N97" s="171"/>
      <c r="O97" s="171"/>
      <c r="P97" s="171"/>
      <c r="Q97" s="171"/>
      <c r="R97" s="171"/>
      <c r="S97" s="171"/>
      <c r="T97" s="171"/>
      <c r="U97" s="171"/>
      <c r="V97" s="171"/>
      <c r="W97" s="171"/>
      <c r="X97" s="171"/>
      <c r="Y97" s="171"/>
      <c r="Z97" s="171"/>
    </row>
    <row r="98" ht="15.75" customHeight="1">
      <c r="A98" s="171"/>
      <c r="B98" s="171"/>
      <c r="C98" s="171"/>
      <c r="D98" s="171"/>
      <c r="E98" s="171"/>
      <c r="F98" s="171"/>
      <c r="G98" s="171"/>
      <c r="H98" s="171"/>
      <c r="I98" s="171"/>
      <c r="J98" s="171"/>
      <c r="K98" s="171"/>
      <c r="L98" s="171"/>
      <c r="M98" s="171"/>
      <c r="N98" s="171"/>
      <c r="O98" s="171"/>
      <c r="P98" s="171"/>
      <c r="Q98" s="171"/>
      <c r="R98" s="171"/>
      <c r="S98" s="171"/>
      <c r="T98" s="171"/>
      <c r="U98" s="171"/>
      <c r="V98" s="171"/>
      <c r="W98" s="171"/>
      <c r="X98" s="171"/>
      <c r="Y98" s="171"/>
      <c r="Z98" s="171"/>
    </row>
    <row r="99" ht="15.75" customHeight="1">
      <c r="A99" s="171"/>
      <c r="B99" s="171"/>
      <c r="C99" s="171"/>
      <c r="D99" s="171"/>
      <c r="E99" s="171"/>
      <c r="F99" s="171"/>
      <c r="G99" s="171"/>
      <c r="H99" s="171"/>
      <c r="I99" s="171"/>
      <c r="J99" s="171"/>
      <c r="K99" s="171"/>
      <c r="L99" s="171"/>
      <c r="M99" s="171"/>
      <c r="N99" s="171"/>
      <c r="O99" s="171"/>
      <c r="P99" s="171"/>
      <c r="Q99" s="171"/>
      <c r="R99" s="171"/>
      <c r="S99" s="171"/>
      <c r="T99" s="171"/>
      <c r="U99" s="171"/>
      <c r="V99" s="171"/>
      <c r="W99" s="171"/>
      <c r="X99" s="171"/>
      <c r="Y99" s="171"/>
      <c r="Z99" s="171"/>
    </row>
    <row r="100" ht="15.75" customHeight="1">
      <c r="A100" s="171"/>
      <c r="B100" s="171"/>
      <c r="C100" s="171"/>
      <c r="D100" s="171"/>
      <c r="E100" s="171"/>
      <c r="F100" s="171"/>
      <c r="G100" s="171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71"/>
      <c r="S100" s="171"/>
      <c r="T100" s="171"/>
      <c r="U100" s="171"/>
      <c r="V100" s="171"/>
      <c r="W100" s="171"/>
      <c r="X100" s="171"/>
      <c r="Y100" s="171"/>
      <c r="Z100" s="171"/>
    </row>
    <row r="101" ht="15.75" customHeight="1">
      <c r="A101" s="171"/>
      <c r="B101" s="171"/>
      <c r="C101" s="171"/>
      <c r="D101" s="171"/>
      <c r="E101" s="171"/>
      <c r="F101" s="171"/>
      <c r="G101" s="171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71"/>
      <c r="S101" s="171"/>
      <c r="T101" s="171"/>
      <c r="U101" s="171"/>
      <c r="V101" s="171"/>
      <c r="W101" s="171"/>
      <c r="X101" s="171"/>
      <c r="Y101" s="171"/>
      <c r="Z101" s="171"/>
    </row>
    <row r="102" ht="15.75" customHeight="1">
      <c r="A102" s="171"/>
      <c r="B102" s="171"/>
      <c r="C102" s="171"/>
      <c r="D102" s="171"/>
      <c r="E102" s="171"/>
      <c r="F102" s="171"/>
      <c r="G102" s="171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71"/>
      <c r="S102" s="171"/>
      <c r="T102" s="171"/>
      <c r="U102" s="171"/>
      <c r="V102" s="171"/>
      <c r="W102" s="171"/>
      <c r="X102" s="171"/>
      <c r="Y102" s="171"/>
      <c r="Z102" s="171"/>
    </row>
    <row r="103" ht="15.75" customHeight="1">
      <c r="A103" s="171"/>
      <c r="B103" s="171"/>
      <c r="C103" s="171"/>
      <c r="D103" s="171"/>
      <c r="E103" s="171"/>
      <c r="F103" s="171"/>
      <c r="G103" s="171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71"/>
      <c r="S103" s="171"/>
      <c r="T103" s="171"/>
      <c r="U103" s="171"/>
      <c r="V103" s="171"/>
      <c r="W103" s="171"/>
      <c r="X103" s="171"/>
      <c r="Y103" s="171"/>
      <c r="Z103" s="171"/>
    </row>
    <row r="104" ht="15.75" customHeight="1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71"/>
      <c r="M104" s="171"/>
      <c r="N104" s="171"/>
      <c r="O104" s="171"/>
      <c r="P104" s="171"/>
      <c r="Q104" s="171"/>
      <c r="R104" s="171"/>
      <c r="S104" s="171"/>
      <c r="T104" s="171"/>
      <c r="U104" s="171"/>
      <c r="V104" s="171"/>
      <c r="W104" s="171"/>
      <c r="X104" s="171"/>
      <c r="Y104" s="171"/>
      <c r="Z104" s="171"/>
    </row>
    <row r="105" ht="15.75" customHeight="1">
      <c r="A105" s="171"/>
      <c r="B105" s="171"/>
      <c r="C105" s="171"/>
      <c r="D105" s="171"/>
      <c r="E105" s="171"/>
      <c r="F105" s="171"/>
      <c r="G105" s="171"/>
      <c r="H105" s="171"/>
      <c r="I105" s="171"/>
      <c r="J105" s="171"/>
      <c r="K105" s="171"/>
      <c r="L105" s="171"/>
      <c r="M105" s="171"/>
      <c r="N105" s="171"/>
      <c r="O105" s="171"/>
      <c r="P105" s="171"/>
      <c r="Q105" s="171"/>
      <c r="R105" s="171"/>
      <c r="S105" s="171"/>
      <c r="T105" s="171"/>
      <c r="U105" s="171"/>
      <c r="V105" s="171"/>
      <c r="W105" s="171"/>
      <c r="X105" s="171"/>
      <c r="Y105" s="171"/>
      <c r="Z105" s="171"/>
    </row>
    <row r="106" ht="15.75" customHeight="1">
      <c r="A106" s="171"/>
      <c r="B106" s="171"/>
      <c r="C106" s="171"/>
      <c r="D106" s="171"/>
      <c r="E106" s="171"/>
      <c r="F106" s="171"/>
      <c r="G106" s="171"/>
      <c r="H106" s="171"/>
      <c r="I106" s="171"/>
      <c r="J106" s="171"/>
      <c r="K106" s="171"/>
      <c r="L106" s="171"/>
      <c r="M106" s="171"/>
      <c r="N106" s="171"/>
      <c r="O106" s="171"/>
      <c r="P106" s="171"/>
      <c r="Q106" s="171"/>
      <c r="R106" s="171"/>
      <c r="S106" s="171"/>
      <c r="T106" s="171"/>
      <c r="U106" s="171"/>
      <c r="V106" s="171"/>
      <c r="W106" s="171"/>
      <c r="X106" s="171"/>
      <c r="Y106" s="171"/>
      <c r="Z106" s="171"/>
    </row>
    <row r="107" ht="15.75" customHeight="1">
      <c r="A107" s="171"/>
      <c r="B107" s="171"/>
      <c r="C107" s="171"/>
      <c r="D107" s="171"/>
      <c r="E107" s="171"/>
      <c r="F107" s="171"/>
      <c r="G107" s="171"/>
      <c r="H107" s="171"/>
      <c r="I107" s="171"/>
      <c r="J107" s="171"/>
      <c r="K107" s="171"/>
      <c r="L107" s="171"/>
      <c r="M107" s="171"/>
      <c r="N107" s="171"/>
      <c r="O107" s="171"/>
      <c r="P107" s="171"/>
      <c r="Q107" s="171"/>
      <c r="R107" s="171"/>
      <c r="S107" s="171"/>
      <c r="T107" s="171"/>
      <c r="U107" s="171"/>
      <c r="V107" s="171"/>
      <c r="W107" s="171"/>
      <c r="X107" s="171"/>
      <c r="Y107" s="171"/>
      <c r="Z107" s="171"/>
    </row>
    <row r="108" ht="15.75" customHeight="1">
      <c r="A108" s="171"/>
      <c r="B108" s="171"/>
      <c r="C108" s="171"/>
      <c r="D108" s="171"/>
      <c r="E108" s="171"/>
      <c r="F108" s="171"/>
      <c r="G108" s="171"/>
      <c r="H108" s="171"/>
      <c r="I108" s="171"/>
      <c r="J108" s="171"/>
      <c r="K108" s="171"/>
      <c r="L108" s="171"/>
      <c r="M108" s="171"/>
      <c r="N108" s="171"/>
      <c r="O108" s="171"/>
      <c r="P108" s="171"/>
      <c r="Q108" s="171"/>
      <c r="R108" s="171"/>
      <c r="S108" s="171"/>
      <c r="T108" s="171"/>
      <c r="U108" s="171"/>
      <c r="V108" s="171"/>
      <c r="W108" s="171"/>
      <c r="X108" s="171"/>
      <c r="Y108" s="171"/>
      <c r="Z108" s="171"/>
    </row>
    <row r="109" ht="15.75" customHeight="1">
      <c r="A109" s="171"/>
      <c r="B109" s="171"/>
      <c r="C109" s="171"/>
      <c r="D109" s="171"/>
      <c r="E109" s="171"/>
      <c r="F109" s="171"/>
      <c r="G109" s="171"/>
      <c r="H109" s="171"/>
      <c r="I109" s="171"/>
      <c r="J109" s="171"/>
      <c r="K109" s="171"/>
      <c r="L109" s="171"/>
      <c r="M109" s="171"/>
      <c r="N109" s="171"/>
      <c r="O109" s="171"/>
      <c r="P109" s="171"/>
      <c r="Q109" s="171"/>
      <c r="R109" s="171"/>
      <c r="S109" s="171"/>
      <c r="T109" s="171"/>
      <c r="U109" s="171"/>
      <c r="V109" s="171"/>
      <c r="W109" s="171"/>
      <c r="X109" s="171"/>
      <c r="Y109" s="171"/>
      <c r="Z109" s="171"/>
    </row>
    <row r="110" ht="15.75" customHeight="1">
      <c r="A110" s="171"/>
      <c r="B110" s="171"/>
      <c r="C110" s="171"/>
      <c r="D110" s="171"/>
      <c r="E110" s="171"/>
      <c r="F110" s="171"/>
      <c r="G110" s="171"/>
      <c r="H110" s="171"/>
      <c r="I110" s="171"/>
      <c r="J110" s="171"/>
      <c r="K110" s="171"/>
      <c r="L110" s="171"/>
      <c r="M110" s="171"/>
      <c r="N110" s="171"/>
      <c r="O110" s="171"/>
      <c r="P110" s="171"/>
      <c r="Q110" s="171"/>
      <c r="R110" s="171"/>
      <c r="S110" s="171"/>
      <c r="T110" s="171"/>
      <c r="U110" s="171"/>
      <c r="V110" s="171"/>
      <c r="W110" s="171"/>
      <c r="X110" s="171"/>
      <c r="Y110" s="171"/>
      <c r="Z110" s="171"/>
    </row>
    <row r="111" ht="15.75" customHeight="1">
      <c r="A111" s="171"/>
      <c r="B111" s="171"/>
      <c r="C111" s="171"/>
      <c r="D111" s="171"/>
      <c r="E111" s="171"/>
      <c r="F111" s="171"/>
      <c r="G111" s="171"/>
      <c r="H111" s="171"/>
      <c r="I111" s="171"/>
      <c r="J111" s="171"/>
      <c r="K111" s="171"/>
      <c r="L111" s="171"/>
      <c r="M111" s="171"/>
      <c r="N111" s="171"/>
      <c r="O111" s="171"/>
      <c r="P111" s="171"/>
      <c r="Q111" s="171"/>
      <c r="R111" s="171"/>
      <c r="S111" s="171"/>
      <c r="T111" s="171"/>
      <c r="U111" s="171"/>
      <c r="V111" s="171"/>
      <c r="W111" s="171"/>
      <c r="X111" s="171"/>
      <c r="Y111" s="171"/>
      <c r="Z111" s="171"/>
    </row>
    <row r="112" ht="15.75" customHeight="1">
      <c r="A112" s="171"/>
      <c r="B112" s="171"/>
      <c r="C112" s="171"/>
      <c r="D112" s="171"/>
      <c r="E112" s="171"/>
      <c r="F112" s="171"/>
      <c r="G112" s="171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1"/>
      <c r="T112" s="171"/>
      <c r="U112" s="171"/>
      <c r="V112" s="171"/>
      <c r="W112" s="171"/>
      <c r="X112" s="171"/>
      <c r="Y112" s="171"/>
      <c r="Z112" s="171"/>
    </row>
    <row r="113" ht="15.75" customHeight="1">
      <c r="A113" s="171"/>
      <c r="B113" s="171"/>
      <c r="C113" s="171"/>
      <c r="D113" s="171"/>
      <c r="E113" s="171"/>
      <c r="F113" s="171"/>
      <c r="G113" s="171"/>
      <c r="H113" s="171"/>
      <c r="I113" s="171"/>
      <c r="J113" s="171"/>
      <c r="K113" s="171"/>
      <c r="L113" s="171"/>
      <c r="M113" s="171"/>
      <c r="N113" s="171"/>
      <c r="O113" s="171"/>
      <c r="P113" s="171"/>
      <c r="Q113" s="171"/>
      <c r="R113" s="171"/>
      <c r="S113" s="171"/>
      <c r="T113" s="171"/>
      <c r="U113" s="171"/>
      <c r="V113" s="171"/>
      <c r="W113" s="171"/>
      <c r="X113" s="171"/>
      <c r="Y113" s="171"/>
      <c r="Z113" s="171"/>
    </row>
    <row r="114" ht="15.75" customHeight="1">
      <c r="A114" s="171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71"/>
      <c r="S114" s="171"/>
      <c r="T114" s="171"/>
      <c r="U114" s="171"/>
      <c r="V114" s="171"/>
      <c r="W114" s="171"/>
      <c r="X114" s="171"/>
      <c r="Y114" s="171"/>
      <c r="Z114" s="171"/>
    </row>
    <row r="115" ht="15.75" customHeight="1">
      <c r="A115" s="171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71"/>
      <c r="S115" s="171"/>
      <c r="T115" s="171"/>
      <c r="U115" s="171"/>
      <c r="V115" s="171"/>
      <c r="W115" s="171"/>
      <c r="X115" s="171"/>
      <c r="Y115" s="171"/>
      <c r="Z115" s="171"/>
    </row>
    <row r="116" ht="15.75" customHeight="1">
      <c r="A116" s="171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71"/>
      <c r="S116" s="171"/>
      <c r="T116" s="171"/>
      <c r="U116" s="171"/>
      <c r="V116" s="171"/>
      <c r="W116" s="171"/>
      <c r="X116" s="171"/>
      <c r="Y116" s="171"/>
      <c r="Z116" s="171"/>
    </row>
    <row r="117" ht="15.75" customHeight="1">
      <c r="A117" s="171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71"/>
      <c r="S117" s="171"/>
      <c r="T117" s="171"/>
      <c r="U117" s="171"/>
      <c r="V117" s="171"/>
      <c r="W117" s="171"/>
      <c r="X117" s="171"/>
      <c r="Y117" s="171"/>
      <c r="Z117" s="171"/>
    </row>
    <row r="118" ht="15.75" customHeight="1">
      <c r="A118" s="171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71"/>
      <c r="S118" s="171"/>
      <c r="T118" s="171"/>
      <c r="U118" s="171"/>
      <c r="V118" s="171"/>
      <c r="W118" s="171"/>
      <c r="X118" s="171"/>
      <c r="Y118" s="171"/>
      <c r="Z118" s="171"/>
    </row>
    <row r="119" ht="15.75" customHeight="1">
      <c r="A119" s="171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71"/>
      <c r="S119" s="171"/>
      <c r="T119" s="171"/>
      <c r="U119" s="171"/>
      <c r="V119" s="171"/>
      <c r="W119" s="171"/>
      <c r="X119" s="171"/>
      <c r="Y119" s="171"/>
      <c r="Z119" s="171"/>
    </row>
    <row r="120" ht="15.75" customHeight="1">
      <c r="A120" s="171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71"/>
      <c r="S120" s="171"/>
      <c r="T120" s="171"/>
      <c r="U120" s="171"/>
      <c r="V120" s="171"/>
      <c r="W120" s="171"/>
      <c r="X120" s="171"/>
      <c r="Y120" s="171"/>
      <c r="Z120" s="171"/>
    </row>
    <row r="121" ht="15.75" customHeight="1">
      <c r="A121" s="171"/>
      <c r="B121" s="171"/>
      <c r="C121" s="171"/>
      <c r="D121" s="171"/>
      <c r="E121" s="171"/>
      <c r="F121" s="171"/>
      <c r="G121" s="171"/>
      <c r="H121" s="171"/>
      <c r="I121" s="171"/>
      <c r="J121" s="171"/>
      <c r="K121" s="171"/>
      <c r="L121" s="171"/>
      <c r="M121" s="171"/>
      <c r="N121" s="171"/>
      <c r="O121" s="171"/>
      <c r="P121" s="171"/>
      <c r="Q121" s="171"/>
      <c r="R121" s="171"/>
      <c r="S121" s="171"/>
      <c r="T121" s="171"/>
      <c r="U121" s="171"/>
      <c r="V121" s="171"/>
      <c r="W121" s="171"/>
      <c r="X121" s="171"/>
      <c r="Y121" s="171"/>
      <c r="Z121" s="171"/>
    </row>
    <row r="122" ht="15.75" customHeight="1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71"/>
      <c r="M122" s="171"/>
      <c r="N122" s="171"/>
      <c r="O122" s="171"/>
      <c r="P122" s="171"/>
      <c r="Q122" s="171"/>
      <c r="R122" s="171"/>
      <c r="S122" s="171"/>
      <c r="T122" s="171"/>
      <c r="U122" s="171"/>
      <c r="V122" s="171"/>
      <c r="W122" s="171"/>
      <c r="X122" s="171"/>
      <c r="Y122" s="171"/>
      <c r="Z122" s="171"/>
    </row>
    <row r="123" ht="15.75" customHeight="1">
      <c r="A123" s="171"/>
      <c r="B123" s="171"/>
      <c r="C123" s="171"/>
      <c r="D123" s="171"/>
      <c r="E123" s="171"/>
      <c r="F123" s="171"/>
      <c r="G123" s="171"/>
      <c r="H123" s="171"/>
      <c r="I123" s="171"/>
      <c r="J123" s="171"/>
      <c r="K123" s="171"/>
      <c r="L123" s="171"/>
      <c r="M123" s="171"/>
      <c r="N123" s="171"/>
      <c r="O123" s="171"/>
      <c r="P123" s="171"/>
      <c r="Q123" s="171"/>
      <c r="R123" s="171"/>
      <c r="S123" s="171"/>
      <c r="T123" s="171"/>
      <c r="U123" s="171"/>
      <c r="V123" s="171"/>
      <c r="W123" s="171"/>
      <c r="X123" s="171"/>
      <c r="Y123" s="171"/>
      <c r="Z123" s="171"/>
    </row>
    <row r="124" ht="15.75" customHeight="1">
      <c r="A124" s="171"/>
      <c r="B124" s="171"/>
      <c r="C124" s="171"/>
      <c r="D124" s="171"/>
      <c r="E124" s="171"/>
      <c r="F124" s="171"/>
      <c r="G124" s="171"/>
      <c r="H124" s="171"/>
      <c r="I124" s="171"/>
      <c r="J124" s="171"/>
      <c r="K124" s="171"/>
      <c r="L124" s="171"/>
      <c r="M124" s="171"/>
      <c r="N124" s="171"/>
      <c r="O124" s="171"/>
      <c r="P124" s="171"/>
      <c r="Q124" s="171"/>
      <c r="R124" s="171"/>
      <c r="S124" s="171"/>
      <c r="T124" s="171"/>
      <c r="U124" s="171"/>
      <c r="V124" s="171"/>
      <c r="W124" s="171"/>
      <c r="X124" s="171"/>
      <c r="Y124" s="171"/>
      <c r="Z124" s="171"/>
    </row>
    <row r="125" ht="15.75" customHeight="1">
      <c r="A125" s="171"/>
      <c r="B125" s="171"/>
      <c r="C125" s="171"/>
      <c r="D125" s="171"/>
      <c r="E125" s="171"/>
      <c r="F125" s="171"/>
      <c r="G125" s="171"/>
      <c r="H125" s="171"/>
      <c r="I125" s="171"/>
      <c r="J125" s="171"/>
      <c r="K125" s="171"/>
      <c r="L125" s="171"/>
      <c r="M125" s="171"/>
      <c r="N125" s="171"/>
      <c r="O125" s="171"/>
      <c r="P125" s="171"/>
      <c r="Q125" s="171"/>
      <c r="R125" s="171"/>
      <c r="S125" s="171"/>
      <c r="T125" s="171"/>
      <c r="U125" s="171"/>
      <c r="V125" s="171"/>
      <c r="W125" s="171"/>
      <c r="X125" s="171"/>
      <c r="Y125" s="171"/>
      <c r="Z125" s="171"/>
    </row>
    <row r="126" ht="15.75" customHeight="1">
      <c r="A126" s="171"/>
      <c r="B126" s="171"/>
      <c r="C126" s="171"/>
      <c r="D126" s="171"/>
      <c r="E126" s="171"/>
      <c r="F126" s="171"/>
      <c r="G126" s="171"/>
      <c r="H126" s="171"/>
      <c r="I126" s="171"/>
      <c r="J126" s="171"/>
      <c r="K126" s="171"/>
      <c r="L126" s="171"/>
      <c r="M126" s="171"/>
      <c r="N126" s="171"/>
      <c r="O126" s="171"/>
      <c r="P126" s="171"/>
      <c r="Q126" s="171"/>
      <c r="R126" s="171"/>
      <c r="S126" s="171"/>
      <c r="T126" s="171"/>
      <c r="U126" s="171"/>
      <c r="V126" s="171"/>
      <c r="W126" s="171"/>
      <c r="X126" s="171"/>
      <c r="Y126" s="171"/>
      <c r="Z126" s="171"/>
    </row>
    <row r="127" ht="15.75" customHeight="1">
      <c r="A127" s="171"/>
      <c r="B127" s="171"/>
      <c r="C127" s="171"/>
      <c r="D127" s="171"/>
      <c r="E127" s="171"/>
      <c r="F127" s="171"/>
      <c r="G127" s="171"/>
      <c r="H127" s="171"/>
      <c r="I127" s="171"/>
      <c r="J127" s="171"/>
      <c r="K127" s="171"/>
      <c r="L127" s="171"/>
      <c r="M127" s="171"/>
      <c r="N127" s="171"/>
      <c r="O127" s="171"/>
      <c r="P127" s="171"/>
      <c r="Q127" s="171"/>
      <c r="R127" s="171"/>
      <c r="S127" s="171"/>
      <c r="T127" s="171"/>
      <c r="U127" s="171"/>
      <c r="V127" s="171"/>
      <c r="W127" s="171"/>
      <c r="X127" s="171"/>
      <c r="Y127" s="171"/>
      <c r="Z127" s="171"/>
    </row>
    <row r="128" ht="15.75" customHeight="1">
      <c r="A128" s="171"/>
      <c r="B128" s="171"/>
      <c r="C128" s="171"/>
      <c r="D128" s="171"/>
      <c r="E128" s="171"/>
      <c r="F128" s="171"/>
      <c r="G128" s="171"/>
      <c r="H128" s="171"/>
      <c r="I128" s="171"/>
      <c r="J128" s="171"/>
      <c r="K128" s="171"/>
      <c r="L128" s="171"/>
      <c r="M128" s="171"/>
      <c r="N128" s="171"/>
      <c r="O128" s="171"/>
      <c r="P128" s="171"/>
      <c r="Q128" s="171"/>
      <c r="R128" s="171"/>
      <c r="S128" s="171"/>
      <c r="T128" s="171"/>
      <c r="U128" s="171"/>
      <c r="V128" s="171"/>
      <c r="W128" s="171"/>
      <c r="X128" s="171"/>
      <c r="Y128" s="171"/>
      <c r="Z128" s="171"/>
    </row>
    <row r="129" ht="15.75" customHeight="1">
      <c r="A129" s="171"/>
      <c r="B129" s="171"/>
      <c r="C129" s="171"/>
      <c r="D129" s="171"/>
      <c r="E129" s="171"/>
      <c r="F129" s="171"/>
      <c r="G129" s="171"/>
      <c r="H129" s="171"/>
      <c r="I129" s="171"/>
      <c r="J129" s="171"/>
      <c r="K129" s="171"/>
      <c r="L129" s="171"/>
      <c r="M129" s="171"/>
      <c r="N129" s="171"/>
      <c r="O129" s="171"/>
      <c r="P129" s="171"/>
      <c r="Q129" s="171"/>
      <c r="R129" s="171"/>
      <c r="S129" s="171"/>
      <c r="T129" s="171"/>
      <c r="U129" s="171"/>
      <c r="V129" s="171"/>
      <c r="W129" s="171"/>
      <c r="X129" s="171"/>
      <c r="Y129" s="171"/>
      <c r="Z129" s="171"/>
    </row>
    <row r="130" ht="15.75" customHeight="1">
      <c r="A130" s="171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71"/>
      <c r="P130" s="171"/>
      <c r="Q130" s="171"/>
      <c r="R130" s="171"/>
      <c r="S130" s="171"/>
      <c r="T130" s="171"/>
      <c r="U130" s="171"/>
      <c r="V130" s="171"/>
      <c r="W130" s="171"/>
      <c r="X130" s="171"/>
      <c r="Y130" s="171"/>
      <c r="Z130" s="171"/>
    </row>
    <row r="131" ht="15.75" customHeight="1">
      <c r="A131" s="171"/>
      <c r="B131" s="171"/>
      <c r="C131" s="171"/>
      <c r="D131" s="171"/>
      <c r="E131" s="171"/>
      <c r="F131" s="171"/>
      <c r="G131" s="171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71"/>
      <c r="S131" s="171"/>
      <c r="T131" s="171"/>
      <c r="U131" s="171"/>
      <c r="V131" s="171"/>
      <c r="W131" s="171"/>
      <c r="X131" s="171"/>
      <c r="Y131" s="171"/>
      <c r="Z131" s="171"/>
    </row>
    <row r="132" ht="15.75" customHeight="1">
      <c r="A132" s="171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71"/>
      <c r="S132" s="171"/>
      <c r="T132" s="171"/>
      <c r="U132" s="171"/>
      <c r="V132" s="171"/>
      <c r="W132" s="171"/>
      <c r="X132" s="171"/>
      <c r="Y132" s="171"/>
      <c r="Z132" s="171"/>
    </row>
    <row r="133" ht="15.75" customHeight="1">
      <c r="A133" s="171"/>
      <c r="B133" s="171"/>
      <c r="C133" s="171"/>
      <c r="D133" s="171"/>
      <c r="E133" s="171"/>
      <c r="F133" s="171"/>
      <c r="G133" s="171"/>
      <c r="H133" s="171"/>
      <c r="I133" s="171"/>
      <c r="J133" s="171"/>
      <c r="K133" s="171"/>
      <c r="L133" s="171"/>
      <c r="M133" s="171"/>
      <c r="N133" s="171"/>
      <c r="O133" s="171"/>
      <c r="P133" s="171"/>
      <c r="Q133" s="171"/>
      <c r="R133" s="171"/>
      <c r="S133" s="171"/>
      <c r="T133" s="171"/>
      <c r="U133" s="171"/>
      <c r="V133" s="171"/>
      <c r="W133" s="171"/>
      <c r="X133" s="171"/>
      <c r="Y133" s="171"/>
      <c r="Z133" s="171"/>
    </row>
    <row r="134" ht="15.75" customHeight="1">
      <c r="A134" s="171"/>
      <c r="B134" s="171"/>
      <c r="C134" s="171"/>
      <c r="D134" s="171"/>
      <c r="E134" s="171"/>
      <c r="F134" s="171"/>
      <c r="G134" s="171"/>
      <c r="H134" s="171"/>
      <c r="I134" s="171"/>
      <c r="J134" s="171"/>
      <c r="K134" s="171"/>
      <c r="L134" s="171"/>
      <c r="M134" s="171"/>
      <c r="N134" s="171"/>
      <c r="O134" s="171"/>
      <c r="P134" s="171"/>
      <c r="Q134" s="171"/>
      <c r="R134" s="171"/>
      <c r="S134" s="171"/>
      <c r="T134" s="171"/>
      <c r="U134" s="171"/>
      <c r="V134" s="171"/>
      <c r="W134" s="171"/>
      <c r="X134" s="171"/>
      <c r="Y134" s="171"/>
      <c r="Z134" s="171"/>
    </row>
    <row r="135" ht="15.75" customHeight="1">
      <c r="A135" s="171"/>
      <c r="B135" s="171"/>
      <c r="C135" s="171"/>
      <c r="D135" s="171"/>
      <c r="E135" s="171"/>
      <c r="F135" s="171"/>
      <c r="G135" s="171"/>
      <c r="H135" s="171"/>
      <c r="I135" s="171"/>
      <c r="J135" s="171"/>
      <c r="K135" s="171"/>
      <c r="L135" s="171"/>
      <c r="M135" s="171"/>
      <c r="N135" s="171"/>
      <c r="O135" s="171"/>
      <c r="P135" s="171"/>
      <c r="Q135" s="171"/>
      <c r="R135" s="171"/>
      <c r="S135" s="171"/>
      <c r="T135" s="171"/>
      <c r="U135" s="171"/>
      <c r="V135" s="171"/>
      <c r="W135" s="171"/>
      <c r="X135" s="171"/>
      <c r="Y135" s="171"/>
      <c r="Z135" s="171"/>
    </row>
    <row r="136" ht="15.75" customHeight="1">
      <c r="A136" s="171"/>
      <c r="B136" s="171"/>
      <c r="C136" s="171"/>
      <c r="D136" s="171"/>
      <c r="E136" s="171"/>
      <c r="F136" s="171"/>
      <c r="G136" s="171"/>
      <c r="H136" s="171"/>
      <c r="I136" s="171"/>
      <c r="J136" s="171"/>
      <c r="K136" s="171"/>
      <c r="L136" s="171"/>
      <c r="M136" s="171"/>
      <c r="N136" s="171"/>
      <c r="O136" s="171"/>
      <c r="P136" s="171"/>
      <c r="Q136" s="171"/>
      <c r="R136" s="171"/>
      <c r="S136" s="171"/>
      <c r="T136" s="171"/>
      <c r="U136" s="171"/>
      <c r="V136" s="171"/>
      <c r="W136" s="171"/>
      <c r="X136" s="171"/>
      <c r="Y136" s="171"/>
      <c r="Z136" s="171"/>
    </row>
    <row r="137" ht="15.75" customHeight="1">
      <c r="A137" s="171"/>
      <c r="B137" s="171"/>
      <c r="C137" s="171"/>
      <c r="D137" s="171"/>
      <c r="E137" s="171"/>
      <c r="F137" s="171"/>
      <c r="G137" s="171"/>
      <c r="H137" s="171"/>
      <c r="I137" s="171"/>
      <c r="J137" s="171"/>
      <c r="K137" s="171"/>
      <c r="L137" s="171"/>
      <c r="M137" s="171"/>
      <c r="N137" s="171"/>
      <c r="O137" s="171"/>
      <c r="P137" s="171"/>
      <c r="Q137" s="171"/>
      <c r="R137" s="171"/>
      <c r="S137" s="171"/>
      <c r="T137" s="171"/>
      <c r="U137" s="171"/>
      <c r="V137" s="171"/>
      <c r="W137" s="171"/>
      <c r="X137" s="171"/>
      <c r="Y137" s="171"/>
      <c r="Z137" s="171"/>
    </row>
    <row r="138" ht="15.75" customHeight="1">
      <c r="A138" s="171"/>
      <c r="B138" s="171"/>
      <c r="C138" s="171"/>
      <c r="D138" s="171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71"/>
      <c r="P138" s="171"/>
      <c r="Q138" s="171"/>
      <c r="R138" s="171"/>
      <c r="S138" s="171"/>
      <c r="T138" s="171"/>
      <c r="U138" s="171"/>
      <c r="V138" s="171"/>
      <c r="W138" s="171"/>
      <c r="X138" s="171"/>
      <c r="Y138" s="171"/>
      <c r="Z138" s="171"/>
    </row>
    <row r="139" ht="15.75" customHeight="1">
      <c r="A139" s="171"/>
      <c r="B139" s="171"/>
      <c r="C139" s="171"/>
      <c r="D139" s="171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71"/>
      <c r="P139" s="171"/>
      <c r="Q139" s="171"/>
      <c r="R139" s="171"/>
      <c r="S139" s="171"/>
      <c r="T139" s="171"/>
      <c r="U139" s="171"/>
      <c r="V139" s="171"/>
      <c r="W139" s="171"/>
      <c r="X139" s="171"/>
      <c r="Y139" s="171"/>
      <c r="Z139" s="171"/>
    </row>
    <row r="140" ht="15.75" customHeight="1">
      <c r="A140" s="171"/>
      <c r="B140" s="171"/>
      <c r="C140" s="171"/>
      <c r="D140" s="171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71"/>
      <c r="V140" s="171"/>
      <c r="W140" s="171"/>
      <c r="X140" s="171"/>
      <c r="Y140" s="171"/>
      <c r="Z140" s="171"/>
    </row>
    <row r="141" ht="15.75" customHeight="1">
      <c r="A141" s="171"/>
      <c r="B141" s="171"/>
      <c r="C141" s="171"/>
      <c r="D141" s="171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71"/>
      <c r="P141" s="171"/>
      <c r="Q141" s="171"/>
      <c r="R141" s="171"/>
      <c r="S141" s="171"/>
      <c r="T141" s="171"/>
      <c r="U141" s="171"/>
      <c r="V141" s="171"/>
      <c r="W141" s="171"/>
      <c r="X141" s="171"/>
      <c r="Y141" s="171"/>
      <c r="Z141" s="171"/>
    </row>
    <row r="142" ht="15.75" customHeight="1">
      <c r="A142" s="171"/>
      <c r="B142" s="171"/>
      <c r="C142" s="171"/>
      <c r="D142" s="171"/>
      <c r="E142" s="171"/>
      <c r="F142" s="171"/>
      <c r="G142" s="171"/>
      <c r="H142" s="171"/>
      <c r="I142" s="171"/>
      <c r="J142" s="171"/>
      <c r="K142" s="171"/>
      <c r="L142" s="171"/>
      <c r="M142" s="171"/>
      <c r="N142" s="171"/>
      <c r="O142" s="171"/>
      <c r="P142" s="171"/>
      <c r="Q142" s="171"/>
      <c r="R142" s="171"/>
      <c r="S142" s="171"/>
      <c r="T142" s="171"/>
      <c r="U142" s="171"/>
      <c r="V142" s="171"/>
      <c r="W142" s="171"/>
      <c r="X142" s="171"/>
      <c r="Y142" s="171"/>
      <c r="Z142" s="171"/>
    </row>
    <row r="143" ht="15.75" customHeight="1">
      <c r="A143" s="171"/>
      <c r="B143" s="171"/>
      <c r="C143" s="171"/>
      <c r="D143" s="171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71"/>
      <c r="P143" s="171"/>
      <c r="Q143" s="171"/>
      <c r="R143" s="171"/>
      <c r="S143" s="171"/>
      <c r="T143" s="171"/>
      <c r="U143" s="171"/>
      <c r="V143" s="171"/>
      <c r="W143" s="171"/>
      <c r="X143" s="171"/>
      <c r="Y143" s="171"/>
      <c r="Z143" s="171"/>
    </row>
    <row r="144" ht="15.75" customHeight="1">
      <c r="A144" s="171"/>
      <c r="B144" s="171"/>
      <c r="C144" s="171"/>
      <c r="D144" s="171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71"/>
      <c r="P144" s="171"/>
      <c r="Q144" s="171"/>
      <c r="R144" s="171"/>
      <c r="S144" s="171"/>
      <c r="T144" s="171"/>
      <c r="U144" s="171"/>
      <c r="V144" s="171"/>
      <c r="W144" s="171"/>
      <c r="X144" s="171"/>
      <c r="Y144" s="171"/>
      <c r="Z144" s="171"/>
    </row>
    <row r="145" ht="15.75" customHeight="1">
      <c r="A145" s="171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71"/>
      <c r="S145" s="171"/>
      <c r="T145" s="171"/>
      <c r="U145" s="171"/>
      <c r="V145" s="171"/>
      <c r="W145" s="171"/>
      <c r="X145" s="171"/>
      <c r="Y145" s="171"/>
      <c r="Z145" s="171"/>
    </row>
    <row r="146" ht="15.75" customHeight="1">
      <c r="A146" s="171"/>
      <c r="B146" s="171"/>
      <c r="C146" s="171"/>
      <c r="D146" s="171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71"/>
      <c r="P146" s="171"/>
      <c r="Q146" s="171"/>
      <c r="R146" s="171"/>
      <c r="S146" s="171"/>
      <c r="T146" s="171"/>
      <c r="U146" s="171"/>
      <c r="V146" s="171"/>
      <c r="W146" s="171"/>
      <c r="X146" s="171"/>
      <c r="Y146" s="171"/>
      <c r="Z146" s="171"/>
    </row>
    <row r="147" ht="15.75" customHeight="1">
      <c r="A147" s="171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71"/>
      <c r="S147" s="171"/>
      <c r="T147" s="171"/>
      <c r="U147" s="171"/>
      <c r="V147" s="171"/>
      <c r="W147" s="171"/>
      <c r="X147" s="171"/>
      <c r="Y147" s="171"/>
      <c r="Z147" s="171"/>
    </row>
    <row r="148" ht="15.75" customHeight="1">
      <c r="A148" s="171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71"/>
      <c r="S148" s="171"/>
      <c r="T148" s="171"/>
      <c r="U148" s="171"/>
      <c r="V148" s="171"/>
      <c r="W148" s="171"/>
      <c r="X148" s="171"/>
      <c r="Y148" s="171"/>
      <c r="Z148" s="171"/>
    </row>
    <row r="149" ht="15.75" customHeight="1">
      <c r="A149" s="171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71"/>
      <c r="S149" s="171"/>
      <c r="T149" s="171"/>
      <c r="U149" s="171"/>
      <c r="V149" s="171"/>
      <c r="W149" s="171"/>
      <c r="X149" s="171"/>
      <c r="Y149" s="171"/>
      <c r="Z149" s="171"/>
    </row>
    <row r="150" ht="15.75" customHeight="1">
      <c r="A150" s="171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71"/>
      <c r="M150" s="171"/>
      <c r="N150" s="171"/>
      <c r="O150" s="171"/>
      <c r="P150" s="171"/>
      <c r="Q150" s="171"/>
      <c r="R150" s="171"/>
      <c r="S150" s="171"/>
      <c r="T150" s="171"/>
      <c r="U150" s="171"/>
      <c r="V150" s="171"/>
      <c r="W150" s="171"/>
      <c r="X150" s="171"/>
      <c r="Y150" s="171"/>
      <c r="Z150" s="171"/>
    </row>
    <row r="151" ht="15.75" customHeight="1">
      <c r="A151" s="171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71"/>
      <c r="M151" s="171"/>
      <c r="N151" s="171"/>
      <c r="O151" s="171"/>
      <c r="P151" s="171"/>
      <c r="Q151" s="171"/>
      <c r="R151" s="171"/>
      <c r="S151" s="171"/>
      <c r="T151" s="171"/>
      <c r="U151" s="171"/>
      <c r="V151" s="171"/>
      <c r="W151" s="171"/>
      <c r="X151" s="171"/>
      <c r="Y151" s="171"/>
      <c r="Z151" s="171"/>
    </row>
    <row r="152" ht="15.75" customHeight="1">
      <c r="A152" s="171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71"/>
      <c r="M152" s="171"/>
      <c r="N152" s="171"/>
      <c r="O152" s="171"/>
      <c r="P152" s="171"/>
      <c r="Q152" s="171"/>
      <c r="R152" s="171"/>
      <c r="S152" s="171"/>
      <c r="T152" s="171"/>
      <c r="U152" s="171"/>
      <c r="V152" s="171"/>
      <c r="W152" s="171"/>
      <c r="X152" s="171"/>
      <c r="Y152" s="171"/>
      <c r="Z152" s="171"/>
    </row>
    <row r="153" ht="15.75" customHeight="1">
      <c r="A153" s="171"/>
      <c r="B153" s="171"/>
      <c r="C153" s="171"/>
      <c r="D153" s="171"/>
      <c r="E153" s="171"/>
      <c r="F153" s="171"/>
      <c r="G153" s="171"/>
      <c r="H153" s="171"/>
      <c r="I153" s="171"/>
      <c r="J153" s="171"/>
      <c r="K153" s="171"/>
      <c r="L153" s="171"/>
      <c r="M153" s="171"/>
      <c r="N153" s="171"/>
      <c r="O153" s="171"/>
      <c r="P153" s="171"/>
      <c r="Q153" s="171"/>
      <c r="R153" s="171"/>
      <c r="S153" s="171"/>
      <c r="T153" s="171"/>
      <c r="U153" s="171"/>
      <c r="V153" s="171"/>
      <c r="W153" s="171"/>
      <c r="X153" s="171"/>
      <c r="Y153" s="171"/>
      <c r="Z153" s="171"/>
    </row>
    <row r="154" ht="15.75" customHeight="1">
      <c r="A154" s="171"/>
      <c r="B154" s="171"/>
      <c r="C154" s="171"/>
      <c r="D154" s="17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  <c r="P154" s="171"/>
      <c r="Q154" s="171"/>
      <c r="R154" s="171"/>
      <c r="S154" s="171"/>
      <c r="T154" s="171"/>
      <c r="U154" s="171"/>
      <c r="V154" s="171"/>
      <c r="W154" s="171"/>
      <c r="X154" s="171"/>
      <c r="Y154" s="171"/>
      <c r="Z154" s="171"/>
    </row>
    <row r="155" ht="15.75" customHeight="1">
      <c r="A155" s="171"/>
      <c r="B155" s="171"/>
      <c r="C155" s="171"/>
      <c r="D155" s="17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  <c r="P155" s="171"/>
      <c r="Q155" s="171"/>
      <c r="R155" s="171"/>
      <c r="S155" s="171"/>
      <c r="T155" s="171"/>
      <c r="U155" s="171"/>
      <c r="V155" s="171"/>
      <c r="W155" s="171"/>
      <c r="X155" s="171"/>
      <c r="Y155" s="171"/>
      <c r="Z155" s="171"/>
    </row>
    <row r="156" ht="15.75" customHeight="1">
      <c r="A156" s="171"/>
      <c r="B156" s="171"/>
      <c r="C156" s="171"/>
      <c r="D156" s="17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  <c r="P156" s="171"/>
      <c r="Q156" s="171"/>
      <c r="R156" s="171"/>
      <c r="S156" s="171"/>
      <c r="T156" s="171"/>
      <c r="U156" s="171"/>
      <c r="V156" s="171"/>
      <c r="W156" s="171"/>
      <c r="X156" s="171"/>
      <c r="Y156" s="171"/>
      <c r="Z156" s="171"/>
    </row>
    <row r="157" ht="15.75" customHeight="1">
      <c r="A157" s="171"/>
      <c r="B157" s="171"/>
      <c r="C157" s="171"/>
      <c r="D157" s="17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  <c r="P157" s="171"/>
      <c r="Q157" s="171"/>
      <c r="R157" s="171"/>
      <c r="S157" s="171"/>
      <c r="T157" s="171"/>
      <c r="U157" s="171"/>
      <c r="V157" s="171"/>
      <c r="W157" s="171"/>
      <c r="X157" s="171"/>
      <c r="Y157" s="171"/>
      <c r="Z157" s="171"/>
    </row>
    <row r="158" ht="15.75" customHeight="1">
      <c r="A158" s="171"/>
      <c r="B158" s="171"/>
      <c r="C158" s="171"/>
      <c r="D158" s="17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  <c r="P158" s="171"/>
      <c r="Q158" s="171"/>
      <c r="R158" s="171"/>
      <c r="S158" s="171"/>
      <c r="T158" s="171"/>
      <c r="U158" s="171"/>
      <c r="V158" s="171"/>
      <c r="W158" s="171"/>
      <c r="X158" s="171"/>
      <c r="Y158" s="171"/>
      <c r="Z158" s="171"/>
    </row>
    <row r="159" ht="15.75" customHeight="1">
      <c r="A159" s="171"/>
      <c r="B159" s="171"/>
      <c r="C159" s="171"/>
      <c r="D159" s="17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  <c r="P159" s="171"/>
      <c r="Q159" s="171"/>
      <c r="R159" s="171"/>
      <c r="S159" s="171"/>
      <c r="T159" s="171"/>
      <c r="U159" s="171"/>
      <c r="V159" s="171"/>
      <c r="W159" s="171"/>
      <c r="X159" s="171"/>
      <c r="Y159" s="171"/>
      <c r="Z159" s="171"/>
    </row>
    <row r="160" ht="15.75" customHeight="1">
      <c r="A160" s="171"/>
      <c r="B160" s="171"/>
      <c r="C160" s="171"/>
      <c r="D160" s="17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  <c r="P160" s="171"/>
      <c r="Q160" s="171"/>
      <c r="R160" s="171"/>
      <c r="S160" s="171"/>
      <c r="T160" s="171"/>
      <c r="U160" s="171"/>
      <c r="V160" s="171"/>
      <c r="W160" s="171"/>
      <c r="X160" s="171"/>
      <c r="Y160" s="171"/>
      <c r="Z160" s="171"/>
    </row>
    <row r="161" ht="15.75" customHeight="1">
      <c r="A161" s="171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  <c r="P161" s="171"/>
      <c r="Q161" s="171"/>
      <c r="R161" s="171"/>
      <c r="S161" s="171"/>
      <c r="T161" s="171"/>
      <c r="U161" s="171"/>
      <c r="V161" s="171"/>
      <c r="W161" s="171"/>
      <c r="X161" s="171"/>
      <c r="Y161" s="171"/>
      <c r="Z161" s="171"/>
    </row>
    <row r="162" ht="15.75" customHeight="1">
      <c r="A162" s="171"/>
      <c r="B162" s="171"/>
      <c r="C162" s="171"/>
      <c r="D162" s="17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  <c r="P162" s="171"/>
      <c r="Q162" s="171"/>
      <c r="R162" s="171"/>
      <c r="S162" s="171"/>
      <c r="T162" s="171"/>
      <c r="U162" s="171"/>
      <c r="V162" s="171"/>
      <c r="W162" s="171"/>
      <c r="X162" s="171"/>
      <c r="Y162" s="171"/>
      <c r="Z162" s="171"/>
    </row>
    <row r="163" ht="15.75" customHeight="1">
      <c r="A163" s="171"/>
      <c r="B163" s="171"/>
      <c r="C163" s="171"/>
      <c r="D163" s="17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  <c r="P163" s="171"/>
      <c r="Q163" s="171"/>
      <c r="R163" s="171"/>
      <c r="S163" s="171"/>
      <c r="T163" s="171"/>
      <c r="U163" s="171"/>
      <c r="V163" s="171"/>
      <c r="W163" s="171"/>
      <c r="X163" s="171"/>
      <c r="Y163" s="171"/>
      <c r="Z163" s="171"/>
    </row>
    <row r="164" ht="15.75" customHeight="1">
      <c r="A164" s="171"/>
      <c r="B164" s="171"/>
      <c r="C164" s="171"/>
      <c r="D164" s="17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  <c r="P164" s="171"/>
      <c r="Q164" s="171"/>
      <c r="R164" s="171"/>
      <c r="S164" s="171"/>
      <c r="T164" s="171"/>
      <c r="U164" s="171"/>
      <c r="V164" s="171"/>
      <c r="W164" s="171"/>
      <c r="X164" s="171"/>
      <c r="Y164" s="171"/>
      <c r="Z164" s="171"/>
    </row>
    <row r="165" ht="15.75" customHeight="1">
      <c r="A165" s="171"/>
      <c r="B165" s="171"/>
      <c r="C165" s="171"/>
      <c r="D165" s="17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  <c r="P165" s="171"/>
      <c r="Q165" s="171"/>
      <c r="R165" s="171"/>
      <c r="S165" s="171"/>
      <c r="T165" s="171"/>
      <c r="U165" s="171"/>
      <c r="V165" s="171"/>
      <c r="W165" s="171"/>
      <c r="X165" s="171"/>
      <c r="Y165" s="171"/>
      <c r="Z165" s="171"/>
    </row>
    <row r="166" ht="15.75" customHeight="1">
      <c r="A166" s="171"/>
      <c r="B166" s="171"/>
      <c r="C166" s="171"/>
      <c r="D166" s="17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  <c r="P166" s="171"/>
      <c r="Q166" s="171"/>
      <c r="R166" s="171"/>
      <c r="S166" s="171"/>
      <c r="T166" s="171"/>
      <c r="U166" s="171"/>
      <c r="V166" s="171"/>
      <c r="W166" s="171"/>
      <c r="X166" s="171"/>
      <c r="Y166" s="171"/>
      <c r="Z166" s="171"/>
    </row>
    <row r="167" ht="15.75" customHeight="1">
      <c r="A167" s="171"/>
      <c r="B167" s="171"/>
      <c r="C167" s="171"/>
      <c r="D167" s="17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  <c r="P167" s="171"/>
      <c r="Q167" s="171"/>
      <c r="R167" s="171"/>
      <c r="S167" s="171"/>
      <c r="T167" s="171"/>
      <c r="U167" s="171"/>
      <c r="V167" s="171"/>
      <c r="W167" s="171"/>
      <c r="X167" s="171"/>
      <c r="Y167" s="171"/>
      <c r="Z167" s="171"/>
    </row>
    <row r="168" ht="15.75" customHeight="1">
      <c r="A168" s="171"/>
      <c r="B168" s="171"/>
      <c r="C168" s="171"/>
      <c r="D168" s="17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  <c r="P168" s="171"/>
      <c r="Q168" s="171"/>
      <c r="R168" s="171"/>
      <c r="S168" s="171"/>
      <c r="T168" s="171"/>
      <c r="U168" s="171"/>
      <c r="V168" s="171"/>
      <c r="W168" s="171"/>
      <c r="X168" s="171"/>
      <c r="Y168" s="171"/>
      <c r="Z168" s="171"/>
    </row>
    <row r="169" ht="15.75" customHeight="1">
      <c r="A169" s="171"/>
      <c r="B169" s="171"/>
      <c r="C169" s="171"/>
      <c r="D169" s="17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  <c r="P169" s="171"/>
      <c r="Q169" s="171"/>
      <c r="R169" s="171"/>
      <c r="S169" s="171"/>
      <c r="T169" s="171"/>
      <c r="U169" s="171"/>
      <c r="V169" s="171"/>
      <c r="W169" s="171"/>
      <c r="X169" s="171"/>
      <c r="Y169" s="171"/>
      <c r="Z169" s="171"/>
    </row>
    <row r="170" ht="15.75" customHeight="1">
      <c r="A170" s="171"/>
      <c r="B170" s="171"/>
      <c r="C170" s="171"/>
      <c r="D170" s="17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  <c r="P170" s="171"/>
      <c r="Q170" s="171"/>
      <c r="R170" s="171"/>
      <c r="S170" s="171"/>
      <c r="T170" s="171"/>
      <c r="U170" s="171"/>
      <c r="V170" s="171"/>
      <c r="W170" s="171"/>
      <c r="X170" s="171"/>
      <c r="Y170" s="171"/>
      <c r="Z170" s="171"/>
    </row>
    <row r="171" ht="15.75" customHeight="1">
      <c r="A171" s="171"/>
      <c r="B171" s="171"/>
      <c r="C171" s="171"/>
      <c r="D171" s="171"/>
      <c r="E171" s="171"/>
      <c r="F171" s="171"/>
      <c r="G171" s="171"/>
      <c r="H171" s="171"/>
      <c r="I171" s="171"/>
      <c r="J171" s="171"/>
      <c r="K171" s="171"/>
      <c r="L171" s="171"/>
      <c r="M171" s="171"/>
      <c r="N171" s="171"/>
      <c r="O171" s="171"/>
      <c r="P171" s="171"/>
      <c r="Q171" s="171"/>
      <c r="R171" s="171"/>
      <c r="S171" s="171"/>
      <c r="T171" s="171"/>
      <c r="U171" s="171"/>
      <c r="V171" s="171"/>
      <c r="W171" s="171"/>
      <c r="X171" s="171"/>
      <c r="Y171" s="171"/>
      <c r="Z171" s="171"/>
    </row>
    <row r="172" ht="15.75" customHeight="1">
      <c r="A172" s="171"/>
      <c r="B172" s="171"/>
      <c r="C172" s="171"/>
      <c r="D172" s="171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71"/>
      <c r="P172" s="171"/>
      <c r="Q172" s="171"/>
      <c r="R172" s="171"/>
      <c r="S172" s="171"/>
      <c r="T172" s="171"/>
      <c r="U172" s="171"/>
      <c r="V172" s="171"/>
      <c r="W172" s="171"/>
      <c r="X172" s="171"/>
      <c r="Y172" s="171"/>
      <c r="Z172" s="171"/>
    </row>
    <row r="173" ht="15.75" customHeight="1">
      <c r="A173" s="171"/>
      <c r="B173" s="171"/>
      <c r="C173" s="171"/>
      <c r="D173" s="171"/>
      <c r="E173" s="171"/>
      <c r="F173" s="171"/>
      <c r="G173" s="171"/>
      <c r="H173" s="171"/>
      <c r="I173" s="171"/>
      <c r="J173" s="171"/>
      <c r="K173" s="171"/>
      <c r="L173" s="171"/>
      <c r="M173" s="171"/>
      <c r="N173" s="171"/>
      <c r="O173" s="171"/>
      <c r="P173" s="171"/>
      <c r="Q173" s="171"/>
      <c r="R173" s="171"/>
      <c r="S173" s="171"/>
      <c r="T173" s="171"/>
      <c r="U173" s="171"/>
      <c r="V173" s="171"/>
      <c r="W173" s="171"/>
      <c r="X173" s="171"/>
      <c r="Y173" s="171"/>
      <c r="Z173" s="171"/>
    </row>
    <row r="174" ht="15.75" customHeight="1">
      <c r="A174" s="171"/>
      <c r="B174" s="171"/>
      <c r="C174" s="171"/>
      <c r="D174" s="171"/>
      <c r="E174" s="171"/>
      <c r="F174" s="171"/>
      <c r="G174" s="171"/>
      <c r="H174" s="171"/>
      <c r="I174" s="171"/>
      <c r="J174" s="171"/>
      <c r="K174" s="171"/>
      <c r="L174" s="171"/>
      <c r="M174" s="171"/>
      <c r="N174" s="171"/>
      <c r="O174" s="171"/>
      <c r="P174" s="171"/>
      <c r="Q174" s="171"/>
      <c r="R174" s="171"/>
      <c r="S174" s="171"/>
      <c r="T174" s="171"/>
      <c r="U174" s="171"/>
      <c r="V174" s="171"/>
      <c r="W174" s="171"/>
      <c r="X174" s="171"/>
      <c r="Y174" s="171"/>
      <c r="Z174" s="171"/>
    </row>
    <row r="175" ht="15.75" customHeight="1">
      <c r="A175" s="171"/>
      <c r="B175" s="171"/>
      <c r="C175" s="171"/>
      <c r="D175" s="171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71"/>
      <c r="P175" s="171"/>
      <c r="Q175" s="171"/>
      <c r="R175" s="171"/>
      <c r="S175" s="171"/>
      <c r="T175" s="171"/>
      <c r="U175" s="171"/>
      <c r="V175" s="171"/>
      <c r="W175" s="171"/>
      <c r="X175" s="171"/>
      <c r="Y175" s="171"/>
      <c r="Z175" s="171"/>
    </row>
    <row r="176" ht="15.75" customHeight="1">
      <c r="A176" s="171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71"/>
      <c r="P176" s="171"/>
      <c r="Q176" s="171"/>
      <c r="R176" s="171"/>
      <c r="S176" s="171"/>
      <c r="T176" s="171"/>
      <c r="U176" s="171"/>
      <c r="V176" s="171"/>
      <c r="W176" s="171"/>
      <c r="X176" s="171"/>
      <c r="Y176" s="171"/>
      <c r="Z176" s="171"/>
    </row>
    <row r="177" ht="15.75" customHeight="1">
      <c r="A177" s="171"/>
      <c r="B177" s="171"/>
      <c r="C177" s="171"/>
      <c r="D177" s="171"/>
      <c r="E177" s="171"/>
      <c r="F177" s="171"/>
      <c r="G177" s="171"/>
      <c r="H177" s="171"/>
      <c r="I177" s="171"/>
      <c r="J177" s="171"/>
      <c r="K177" s="171"/>
      <c r="L177" s="171"/>
      <c r="M177" s="171"/>
      <c r="N177" s="171"/>
      <c r="O177" s="171"/>
      <c r="P177" s="171"/>
      <c r="Q177" s="171"/>
      <c r="R177" s="171"/>
      <c r="S177" s="171"/>
      <c r="T177" s="171"/>
      <c r="U177" s="171"/>
      <c r="V177" s="171"/>
      <c r="W177" s="171"/>
      <c r="X177" s="171"/>
      <c r="Y177" s="171"/>
      <c r="Z177" s="171"/>
    </row>
    <row r="178" ht="15.75" customHeight="1">
      <c r="A178" s="171"/>
      <c r="B178" s="171"/>
      <c r="C178" s="171"/>
      <c r="D178" s="171"/>
      <c r="E178" s="171"/>
      <c r="F178" s="171"/>
      <c r="G178" s="171"/>
      <c r="H178" s="171"/>
      <c r="I178" s="171"/>
      <c r="J178" s="171"/>
      <c r="K178" s="171"/>
      <c r="L178" s="171"/>
      <c r="M178" s="171"/>
      <c r="N178" s="171"/>
      <c r="O178" s="171"/>
      <c r="P178" s="171"/>
      <c r="Q178" s="171"/>
      <c r="R178" s="171"/>
      <c r="S178" s="171"/>
      <c r="T178" s="171"/>
      <c r="U178" s="171"/>
      <c r="V178" s="171"/>
      <c r="W178" s="171"/>
      <c r="X178" s="171"/>
      <c r="Y178" s="171"/>
      <c r="Z178" s="171"/>
    </row>
    <row r="179" ht="15.75" customHeight="1">
      <c r="A179" s="171"/>
      <c r="B179" s="171"/>
      <c r="C179" s="171"/>
      <c r="D179" s="171"/>
      <c r="E179" s="171"/>
      <c r="F179" s="171"/>
      <c r="G179" s="171"/>
      <c r="H179" s="171"/>
      <c r="I179" s="171"/>
      <c r="J179" s="171"/>
      <c r="K179" s="171"/>
      <c r="L179" s="171"/>
      <c r="M179" s="171"/>
      <c r="N179" s="171"/>
      <c r="O179" s="171"/>
      <c r="P179" s="171"/>
      <c r="Q179" s="171"/>
      <c r="R179" s="171"/>
      <c r="S179" s="171"/>
      <c r="T179" s="171"/>
      <c r="U179" s="171"/>
      <c r="V179" s="171"/>
      <c r="W179" s="171"/>
      <c r="X179" s="171"/>
      <c r="Y179" s="171"/>
      <c r="Z179" s="171"/>
    </row>
    <row r="180" ht="15.75" customHeight="1">
      <c r="A180" s="171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71"/>
      <c r="M180" s="171"/>
      <c r="N180" s="171"/>
      <c r="O180" s="171"/>
      <c r="P180" s="171"/>
      <c r="Q180" s="171"/>
      <c r="R180" s="171"/>
      <c r="S180" s="171"/>
      <c r="T180" s="171"/>
      <c r="U180" s="171"/>
      <c r="V180" s="171"/>
      <c r="W180" s="171"/>
      <c r="X180" s="171"/>
      <c r="Y180" s="171"/>
      <c r="Z180" s="171"/>
    </row>
    <row r="181" ht="15.75" customHeight="1">
      <c r="A181" s="171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71"/>
      <c r="M181" s="171"/>
      <c r="N181" s="171"/>
      <c r="O181" s="171"/>
      <c r="P181" s="171"/>
      <c r="Q181" s="171"/>
      <c r="R181" s="171"/>
      <c r="S181" s="171"/>
      <c r="T181" s="171"/>
      <c r="U181" s="171"/>
      <c r="V181" s="171"/>
      <c r="W181" s="171"/>
      <c r="X181" s="171"/>
      <c r="Y181" s="171"/>
      <c r="Z181" s="171"/>
    </row>
    <row r="182" ht="15.75" customHeight="1">
      <c r="A182" s="171"/>
      <c r="B182" s="171"/>
      <c r="C182" s="171"/>
      <c r="D182" s="171"/>
      <c r="E182" s="171"/>
      <c r="F182" s="171"/>
      <c r="G182" s="171"/>
      <c r="H182" s="171"/>
      <c r="I182" s="171"/>
      <c r="J182" s="171"/>
      <c r="K182" s="171"/>
      <c r="L182" s="171"/>
      <c r="M182" s="171"/>
      <c r="N182" s="171"/>
      <c r="O182" s="171"/>
      <c r="P182" s="171"/>
      <c r="Q182" s="171"/>
      <c r="R182" s="171"/>
      <c r="S182" s="171"/>
      <c r="T182" s="171"/>
      <c r="U182" s="171"/>
      <c r="V182" s="171"/>
      <c r="W182" s="171"/>
      <c r="X182" s="171"/>
      <c r="Y182" s="171"/>
      <c r="Z182" s="171"/>
    </row>
    <row r="183" ht="15.75" customHeight="1">
      <c r="A183" s="171"/>
      <c r="B183" s="171"/>
      <c r="C183" s="171"/>
      <c r="D183" s="171"/>
      <c r="E183" s="171"/>
      <c r="F183" s="171"/>
      <c r="G183" s="171"/>
      <c r="H183" s="171"/>
      <c r="I183" s="171"/>
      <c r="J183" s="171"/>
      <c r="K183" s="171"/>
      <c r="L183" s="171"/>
      <c r="M183" s="171"/>
      <c r="N183" s="171"/>
      <c r="O183" s="171"/>
      <c r="P183" s="171"/>
      <c r="Q183" s="171"/>
      <c r="R183" s="171"/>
      <c r="S183" s="171"/>
      <c r="T183" s="171"/>
      <c r="U183" s="171"/>
      <c r="V183" s="171"/>
      <c r="W183" s="171"/>
      <c r="X183" s="171"/>
      <c r="Y183" s="171"/>
      <c r="Z183" s="171"/>
    </row>
    <row r="184" ht="15.75" customHeight="1">
      <c r="A184" s="171"/>
      <c r="B184" s="171"/>
      <c r="C184" s="171"/>
      <c r="D184" s="171"/>
      <c r="E184" s="171"/>
      <c r="F184" s="171"/>
      <c r="G184" s="171"/>
      <c r="H184" s="171"/>
      <c r="I184" s="171"/>
      <c r="J184" s="171"/>
      <c r="K184" s="171"/>
      <c r="L184" s="171"/>
      <c r="M184" s="171"/>
      <c r="N184" s="171"/>
      <c r="O184" s="171"/>
      <c r="P184" s="171"/>
      <c r="Q184" s="171"/>
      <c r="R184" s="171"/>
      <c r="S184" s="171"/>
      <c r="T184" s="171"/>
      <c r="U184" s="171"/>
      <c r="V184" s="171"/>
      <c r="W184" s="171"/>
      <c r="X184" s="171"/>
      <c r="Y184" s="171"/>
      <c r="Z184" s="171"/>
    </row>
    <row r="185" ht="15.75" customHeight="1">
      <c r="A185" s="171"/>
      <c r="B185" s="171"/>
      <c r="C185" s="171"/>
      <c r="D185" s="171"/>
      <c r="E185" s="171"/>
      <c r="F185" s="171"/>
      <c r="G185" s="171"/>
      <c r="H185" s="171"/>
      <c r="I185" s="171"/>
      <c r="J185" s="171"/>
      <c r="K185" s="171"/>
      <c r="L185" s="171"/>
      <c r="M185" s="171"/>
      <c r="N185" s="171"/>
      <c r="O185" s="171"/>
      <c r="P185" s="171"/>
      <c r="Q185" s="171"/>
      <c r="R185" s="171"/>
      <c r="S185" s="171"/>
      <c r="T185" s="171"/>
      <c r="U185" s="171"/>
      <c r="V185" s="171"/>
      <c r="W185" s="171"/>
      <c r="X185" s="171"/>
      <c r="Y185" s="171"/>
      <c r="Z185" s="171"/>
    </row>
    <row r="186" ht="15.75" customHeight="1">
      <c r="A186" s="171"/>
      <c r="B186" s="171"/>
      <c r="C186" s="171"/>
      <c r="D186" s="171"/>
      <c r="E186" s="171"/>
      <c r="F186" s="171"/>
      <c r="G186" s="171"/>
      <c r="H186" s="171"/>
      <c r="I186" s="171"/>
      <c r="J186" s="171"/>
      <c r="K186" s="171"/>
      <c r="L186" s="171"/>
      <c r="M186" s="171"/>
      <c r="N186" s="171"/>
      <c r="O186" s="171"/>
      <c r="P186" s="171"/>
      <c r="Q186" s="171"/>
      <c r="R186" s="171"/>
      <c r="S186" s="171"/>
      <c r="T186" s="171"/>
      <c r="U186" s="171"/>
      <c r="V186" s="171"/>
      <c r="W186" s="171"/>
      <c r="X186" s="171"/>
      <c r="Y186" s="171"/>
      <c r="Z186" s="171"/>
    </row>
    <row r="187" ht="15.75" customHeight="1">
      <c r="A187" s="171"/>
      <c r="B187" s="171"/>
      <c r="C187" s="171"/>
      <c r="D187" s="171"/>
      <c r="E187" s="171"/>
      <c r="F187" s="171"/>
      <c r="G187" s="171"/>
      <c r="H187" s="171"/>
      <c r="I187" s="171"/>
      <c r="J187" s="171"/>
      <c r="K187" s="171"/>
      <c r="L187" s="171"/>
      <c r="M187" s="171"/>
      <c r="N187" s="171"/>
      <c r="O187" s="171"/>
      <c r="P187" s="171"/>
      <c r="Q187" s="171"/>
      <c r="R187" s="171"/>
      <c r="S187" s="171"/>
      <c r="T187" s="171"/>
      <c r="U187" s="171"/>
      <c r="V187" s="171"/>
      <c r="W187" s="171"/>
      <c r="X187" s="171"/>
      <c r="Y187" s="171"/>
      <c r="Z187" s="171"/>
    </row>
    <row r="188" ht="15.75" customHeight="1">
      <c r="A188" s="171"/>
      <c r="B188" s="171"/>
      <c r="C188" s="171"/>
      <c r="D188" s="171"/>
      <c r="E188" s="171"/>
      <c r="F188" s="171"/>
      <c r="G188" s="171"/>
      <c r="H188" s="171"/>
      <c r="I188" s="171"/>
      <c r="J188" s="171"/>
      <c r="K188" s="171"/>
      <c r="L188" s="171"/>
      <c r="M188" s="171"/>
      <c r="N188" s="171"/>
      <c r="O188" s="171"/>
      <c r="P188" s="171"/>
      <c r="Q188" s="171"/>
      <c r="R188" s="171"/>
      <c r="S188" s="171"/>
      <c r="T188" s="171"/>
      <c r="U188" s="171"/>
      <c r="V188" s="171"/>
      <c r="W188" s="171"/>
      <c r="X188" s="171"/>
      <c r="Y188" s="171"/>
      <c r="Z188" s="171"/>
    </row>
    <row r="189" ht="15.75" customHeight="1">
      <c r="A189" s="171"/>
      <c r="B189" s="171"/>
      <c r="C189" s="171"/>
      <c r="D189" s="171"/>
      <c r="E189" s="171"/>
      <c r="F189" s="171"/>
      <c r="G189" s="171"/>
      <c r="H189" s="171"/>
      <c r="I189" s="171"/>
      <c r="J189" s="171"/>
      <c r="K189" s="171"/>
      <c r="L189" s="171"/>
      <c r="M189" s="171"/>
      <c r="N189" s="171"/>
      <c r="O189" s="171"/>
      <c r="P189" s="171"/>
      <c r="Q189" s="171"/>
      <c r="R189" s="171"/>
      <c r="S189" s="171"/>
      <c r="T189" s="171"/>
      <c r="U189" s="171"/>
      <c r="V189" s="171"/>
      <c r="W189" s="171"/>
      <c r="X189" s="171"/>
      <c r="Y189" s="171"/>
      <c r="Z189" s="171"/>
    </row>
    <row r="190" ht="15.75" customHeight="1">
      <c r="A190" s="171"/>
      <c r="B190" s="171"/>
      <c r="C190" s="171"/>
      <c r="D190" s="171"/>
      <c r="E190" s="171"/>
      <c r="F190" s="171"/>
      <c r="G190" s="171"/>
      <c r="H190" s="171"/>
      <c r="I190" s="171"/>
      <c r="J190" s="171"/>
      <c r="K190" s="171"/>
      <c r="L190" s="171"/>
      <c r="M190" s="171"/>
      <c r="N190" s="171"/>
      <c r="O190" s="171"/>
      <c r="P190" s="171"/>
      <c r="Q190" s="171"/>
      <c r="R190" s="171"/>
      <c r="S190" s="171"/>
      <c r="T190" s="171"/>
      <c r="U190" s="171"/>
      <c r="V190" s="171"/>
      <c r="W190" s="171"/>
      <c r="X190" s="171"/>
      <c r="Y190" s="171"/>
      <c r="Z190" s="171"/>
    </row>
    <row r="191" ht="15.75" customHeight="1">
      <c r="A191" s="171"/>
      <c r="B191" s="171"/>
      <c r="C191" s="171"/>
      <c r="D191" s="171"/>
      <c r="E191" s="171"/>
      <c r="F191" s="171"/>
      <c r="G191" s="171"/>
      <c r="H191" s="171"/>
      <c r="I191" s="171"/>
      <c r="J191" s="171"/>
      <c r="K191" s="171"/>
      <c r="L191" s="171"/>
      <c r="M191" s="171"/>
      <c r="N191" s="171"/>
      <c r="O191" s="171"/>
      <c r="P191" s="171"/>
      <c r="Q191" s="171"/>
      <c r="R191" s="171"/>
      <c r="S191" s="171"/>
      <c r="T191" s="171"/>
      <c r="U191" s="171"/>
      <c r="V191" s="171"/>
      <c r="W191" s="171"/>
      <c r="X191" s="171"/>
      <c r="Y191" s="171"/>
      <c r="Z191" s="171"/>
    </row>
    <row r="192" ht="15.75" customHeight="1">
      <c r="A192" s="171"/>
      <c r="B192" s="171"/>
      <c r="C192" s="171"/>
      <c r="D192" s="171"/>
      <c r="E192" s="171"/>
      <c r="F192" s="171"/>
      <c r="G192" s="171"/>
      <c r="H192" s="171"/>
      <c r="I192" s="171"/>
      <c r="J192" s="171"/>
      <c r="K192" s="171"/>
      <c r="L192" s="171"/>
      <c r="M192" s="171"/>
      <c r="N192" s="171"/>
      <c r="O192" s="171"/>
      <c r="P192" s="171"/>
      <c r="Q192" s="171"/>
      <c r="R192" s="171"/>
      <c r="S192" s="171"/>
      <c r="T192" s="171"/>
      <c r="U192" s="171"/>
      <c r="V192" s="171"/>
      <c r="W192" s="171"/>
      <c r="X192" s="171"/>
      <c r="Y192" s="171"/>
      <c r="Z192" s="171"/>
    </row>
    <row r="193" ht="15.75" customHeight="1">
      <c r="A193" s="171"/>
      <c r="B193" s="171"/>
      <c r="C193" s="171"/>
      <c r="D193" s="171"/>
      <c r="E193" s="171"/>
      <c r="F193" s="171"/>
      <c r="G193" s="171"/>
      <c r="H193" s="171"/>
      <c r="I193" s="171"/>
      <c r="J193" s="171"/>
      <c r="K193" s="171"/>
      <c r="L193" s="171"/>
      <c r="M193" s="171"/>
      <c r="N193" s="171"/>
      <c r="O193" s="171"/>
      <c r="P193" s="171"/>
      <c r="Q193" s="171"/>
      <c r="R193" s="171"/>
      <c r="S193" s="171"/>
      <c r="T193" s="171"/>
      <c r="U193" s="171"/>
      <c r="V193" s="171"/>
      <c r="W193" s="171"/>
      <c r="X193" s="171"/>
      <c r="Y193" s="171"/>
      <c r="Z193" s="171"/>
    </row>
    <row r="194" ht="15.75" customHeight="1">
      <c r="A194" s="171"/>
      <c r="B194" s="171"/>
      <c r="C194" s="171"/>
      <c r="D194" s="171"/>
      <c r="E194" s="171"/>
      <c r="F194" s="171"/>
      <c r="G194" s="171"/>
      <c r="H194" s="171"/>
      <c r="I194" s="171"/>
      <c r="J194" s="171"/>
      <c r="K194" s="171"/>
      <c r="L194" s="171"/>
      <c r="M194" s="171"/>
      <c r="N194" s="171"/>
      <c r="O194" s="171"/>
      <c r="P194" s="171"/>
      <c r="Q194" s="171"/>
      <c r="R194" s="171"/>
      <c r="S194" s="171"/>
      <c r="T194" s="171"/>
      <c r="U194" s="171"/>
      <c r="V194" s="171"/>
      <c r="W194" s="171"/>
      <c r="X194" s="171"/>
      <c r="Y194" s="171"/>
      <c r="Z194" s="171"/>
    </row>
    <row r="195" ht="15.75" customHeight="1">
      <c r="A195" s="171"/>
      <c r="B195" s="171"/>
      <c r="C195" s="171"/>
      <c r="D195" s="171"/>
      <c r="E195" s="171"/>
      <c r="F195" s="171"/>
      <c r="G195" s="171"/>
      <c r="H195" s="171"/>
      <c r="I195" s="171"/>
      <c r="J195" s="171"/>
      <c r="K195" s="171"/>
      <c r="L195" s="171"/>
      <c r="M195" s="171"/>
      <c r="N195" s="171"/>
      <c r="O195" s="171"/>
      <c r="P195" s="171"/>
      <c r="Q195" s="171"/>
      <c r="R195" s="171"/>
      <c r="S195" s="171"/>
      <c r="T195" s="171"/>
      <c r="U195" s="171"/>
      <c r="V195" s="171"/>
      <c r="W195" s="171"/>
      <c r="X195" s="171"/>
      <c r="Y195" s="171"/>
      <c r="Z195" s="171"/>
    </row>
    <row r="196" ht="15.75" customHeight="1">
      <c r="A196" s="171"/>
      <c r="B196" s="171"/>
      <c r="C196" s="171"/>
      <c r="D196" s="171"/>
      <c r="E196" s="171"/>
      <c r="F196" s="171"/>
      <c r="G196" s="171"/>
      <c r="H196" s="171"/>
      <c r="I196" s="171"/>
      <c r="J196" s="171"/>
      <c r="K196" s="171"/>
      <c r="L196" s="171"/>
      <c r="M196" s="171"/>
      <c r="N196" s="171"/>
      <c r="O196" s="171"/>
      <c r="P196" s="171"/>
      <c r="Q196" s="171"/>
      <c r="R196" s="171"/>
      <c r="S196" s="171"/>
      <c r="T196" s="171"/>
      <c r="U196" s="171"/>
      <c r="V196" s="171"/>
      <c r="W196" s="171"/>
      <c r="X196" s="171"/>
      <c r="Y196" s="171"/>
      <c r="Z196" s="171"/>
    </row>
    <row r="197" ht="15.75" customHeight="1">
      <c r="A197" s="171"/>
      <c r="B197" s="171"/>
      <c r="C197" s="171"/>
      <c r="D197" s="171"/>
      <c r="E197" s="171"/>
      <c r="F197" s="171"/>
      <c r="G197" s="171"/>
      <c r="H197" s="171"/>
      <c r="I197" s="171"/>
      <c r="J197" s="171"/>
      <c r="K197" s="171"/>
      <c r="L197" s="171"/>
      <c r="M197" s="171"/>
      <c r="N197" s="171"/>
      <c r="O197" s="171"/>
      <c r="P197" s="171"/>
      <c r="Q197" s="171"/>
      <c r="R197" s="171"/>
      <c r="S197" s="171"/>
      <c r="T197" s="171"/>
      <c r="U197" s="171"/>
      <c r="V197" s="171"/>
      <c r="W197" s="171"/>
      <c r="X197" s="171"/>
      <c r="Y197" s="171"/>
      <c r="Z197" s="171"/>
    </row>
    <row r="198" ht="15.75" customHeight="1">
      <c r="A198" s="171"/>
      <c r="B198" s="171"/>
      <c r="C198" s="171"/>
      <c r="D198" s="171"/>
      <c r="E198" s="171"/>
      <c r="F198" s="171"/>
      <c r="G198" s="171"/>
      <c r="H198" s="171"/>
      <c r="I198" s="171"/>
      <c r="J198" s="171"/>
      <c r="K198" s="171"/>
      <c r="L198" s="171"/>
      <c r="M198" s="171"/>
      <c r="N198" s="171"/>
      <c r="O198" s="171"/>
      <c r="P198" s="171"/>
      <c r="Q198" s="171"/>
      <c r="R198" s="171"/>
      <c r="S198" s="171"/>
      <c r="T198" s="171"/>
      <c r="U198" s="171"/>
      <c r="V198" s="171"/>
      <c r="W198" s="171"/>
      <c r="X198" s="171"/>
      <c r="Y198" s="171"/>
      <c r="Z198" s="171"/>
    </row>
    <row r="199" ht="15.75" customHeight="1">
      <c r="A199" s="171"/>
      <c r="B199" s="171"/>
      <c r="C199" s="171"/>
      <c r="D199" s="171"/>
      <c r="E199" s="171"/>
      <c r="F199" s="171"/>
      <c r="G199" s="171"/>
      <c r="H199" s="171"/>
      <c r="I199" s="171"/>
      <c r="J199" s="171"/>
      <c r="K199" s="171"/>
      <c r="L199" s="171"/>
      <c r="M199" s="171"/>
      <c r="N199" s="171"/>
      <c r="O199" s="171"/>
      <c r="P199" s="171"/>
      <c r="Q199" s="171"/>
      <c r="R199" s="171"/>
      <c r="S199" s="171"/>
      <c r="T199" s="171"/>
      <c r="U199" s="171"/>
      <c r="V199" s="171"/>
      <c r="W199" s="171"/>
      <c r="X199" s="171"/>
      <c r="Y199" s="171"/>
      <c r="Z199" s="171"/>
    </row>
    <row r="200" ht="15.75" customHeight="1">
      <c r="A200" s="171"/>
      <c r="B200" s="171"/>
      <c r="C200" s="171"/>
      <c r="D200" s="171"/>
      <c r="E200" s="171"/>
      <c r="F200" s="171"/>
      <c r="G200" s="171"/>
      <c r="H200" s="171"/>
      <c r="I200" s="171"/>
      <c r="J200" s="171"/>
      <c r="K200" s="171"/>
      <c r="L200" s="171"/>
      <c r="M200" s="171"/>
      <c r="N200" s="171"/>
      <c r="O200" s="171"/>
      <c r="P200" s="171"/>
      <c r="Q200" s="171"/>
      <c r="R200" s="171"/>
      <c r="S200" s="171"/>
      <c r="T200" s="171"/>
      <c r="U200" s="171"/>
      <c r="V200" s="171"/>
      <c r="W200" s="171"/>
      <c r="X200" s="171"/>
      <c r="Y200" s="171"/>
      <c r="Z200" s="171"/>
    </row>
    <row r="201" ht="15.75" customHeight="1">
      <c r="A201" s="171"/>
      <c r="B201" s="171"/>
      <c r="C201" s="171"/>
      <c r="D201" s="171"/>
      <c r="E201" s="171"/>
      <c r="F201" s="171"/>
      <c r="G201" s="171"/>
      <c r="H201" s="171"/>
      <c r="I201" s="171"/>
      <c r="J201" s="171"/>
      <c r="K201" s="171"/>
      <c r="L201" s="171"/>
      <c r="M201" s="171"/>
      <c r="N201" s="171"/>
      <c r="O201" s="171"/>
      <c r="P201" s="171"/>
      <c r="Q201" s="171"/>
      <c r="R201" s="171"/>
      <c r="S201" s="171"/>
      <c r="T201" s="171"/>
      <c r="U201" s="171"/>
      <c r="V201" s="171"/>
      <c r="W201" s="171"/>
      <c r="X201" s="171"/>
      <c r="Y201" s="171"/>
      <c r="Z201" s="171"/>
    </row>
    <row r="202" ht="15.75" customHeight="1">
      <c r="A202" s="171"/>
      <c r="B202" s="171"/>
      <c r="C202" s="171"/>
      <c r="D202" s="171"/>
      <c r="E202" s="171"/>
      <c r="F202" s="171"/>
      <c r="G202" s="171"/>
      <c r="H202" s="171"/>
      <c r="I202" s="171"/>
      <c r="J202" s="171"/>
      <c r="K202" s="171"/>
      <c r="L202" s="171"/>
      <c r="M202" s="171"/>
      <c r="N202" s="171"/>
      <c r="O202" s="171"/>
      <c r="P202" s="171"/>
      <c r="Q202" s="171"/>
      <c r="R202" s="171"/>
      <c r="S202" s="171"/>
      <c r="T202" s="171"/>
      <c r="U202" s="171"/>
      <c r="V202" s="171"/>
      <c r="W202" s="171"/>
      <c r="X202" s="171"/>
      <c r="Y202" s="171"/>
      <c r="Z202" s="171"/>
    </row>
    <row r="203" ht="15.75" customHeight="1">
      <c r="A203" s="171"/>
      <c r="B203" s="171"/>
      <c r="C203" s="171"/>
      <c r="D203" s="171"/>
      <c r="E203" s="171"/>
      <c r="F203" s="171"/>
      <c r="G203" s="171"/>
      <c r="H203" s="171"/>
      <c r="I203" s="171"/>
      <c r="J203" s="171"/>
      <c r="K203" s="171"/>
      <c r="L203" s="171"/>
      <c r="M203" s="171"/>
      <c r="N203" s="171"/>
      <c r="O203" s="171"/>
      <c r="P203" s="171"/>
      <c r="Q203" s="171"/>
      <c r="R203" s="171"/>
      <c r="S203" s="171"/>
      <c r="T203" s="171"/>
      <c r="U203" s="171"/>
      <c r="V203" s="171"/>
      <c r="W203" s="171"/>
      <c r="X203" s="171"/>
      <c r="Y203" s="171"/>
      <c r="Z203" s="171"/>
    </row>
    <row r="204" ht="15.75" customHeight="1">
      <c r="A204" s="171"/>
      <c r="B204" s="171"/>
      <c r="C204" s="171"/>
      <c r="D204" s="171"/>
      <c r="E204" s="171"/>
      <c r="F204" s="171"/>
      <c r="G204" s="171"/>
      <c r="H204" s="171"/>
      <c r="I204" s="171"/>
      <c r="J204" s="171"/>
      <c r="K204" s="171"/>
      <c r="L204" s="171"/>
      <c r="M204" s="171"/>
      <c r="N204" s="171"/>
      <c r="O204" s="171"/>
      <c r="P204" s="171"/>
      <c r="Q204" s="171"/>
      <c r="R204" s="171"/>
      <c r="S204" s="171"/>
      <c r="T204" s="171"/>
      <c r="U204" s="171"/>
      <c r="V204" s="171"/>
      <c r="W204" s="171"/>
      <c r="X204" s="171"/>
      <c r="Y204" s="171"/>
      <c r="Z204" s="171"/>
    </row>
    <row r="205" ht="15.75" customHeight="1">
      <c r="A205" s="171"/>
      <c r="B205" s="171"/>
      <c r="C205" s="171"/>
      <c r="D205" s="171"/>
      <c r="E205" s="171"/>
      <c r="F205" s="171"/>
      <c r="G205" s="171"/>
      <c r="H205" s="171"/>
      <c r="I205" s="171"/>
      <c r="J205" s="171"/>
      <c r="K205" s="171"/>
      <c r="L205" s="171"/>
      <c r="M205" s="171"/>
      <c r="N205" s="171"/>
      <c r="O205" s="171"/>
      <c r="P205" s="171"/>
      <c r="Q205" s="171"/>
      <c r="R205" s="171"/>
      <c r="S205" s="171"/>
      <c r="T205" s="171"/>
      <c r="U205" s="171"/>
      <c r="V205" s="171"/>
      <c r="W205" s="171"/>
      <c r="X205" s="171"/>
      <c r="Y205" s="171"/>
      <c r="Z205" s="171"/>
    </row>
    <row r="206" ht="15.75" customHeight="1">
      <c r="A206" s="171"/>
      <c r="B206" s="171"/>
      <c r="C206" s="171"/>
      <c r="D206" s="171"/>
      <c r="E206" s="171"/>
      <c r="F206" s="171"/>
      <c r="G206" s="171"/>
      <c r="H206" s="171"/>
      <c r="I206" s="171"/>
      <c r="J206" s="171"/>
      <c r="K206" s="171"/>
      <c r="L206" s="171"/>
      <c r="M206" s="171"/>
      <c r="N206" s="171"/>
      <c r="O206" s="171"/>
      <c r="P206" s="171"/>
      <c r="Q206" s="171"/>
      <c r="R206" s="171"/>
      <c r="S206" s="171"/>
      <c r="T206" s="171"/>
      <c r="U206" s="171"/>
      <c r="V206" s="171"/>
      <c r="W206" s="171"/>
      <c r="X206" s="171"/>
      <c r="Y206" s="171"/>
      <c r="Z206" s="171"/>
    </row>
    <row r="207" ht="15.75" customHeight="1">
      <c r="A207" s="171"/>
      <c r="B207" s="171"/>
      <c r="C207" s="171"/>
      <c r="D207" s="171"/>
      <c r="E207" s="171"/>
      <c r="F207" s="171"/>
      <c r="G207" s="171"/>
      <c r="H207" s="171"/>
      <c r="I207" s="171"/>
      <c r="J207" s="171"/>
      <c r="K207" s="171"/>
      <c r="L207" s="171"/>
      <c r="M207" s="171"/>
      <c r="N207" s="171"/>
      <c r="O207" s="171"/>
      <c r="P207" s="171"/>
      <c r="Q207" s="171"/>
      <c r="R207" s="171"/>
      <c r="S207" s="171"/>
      <c r="T207" s="171"/>
      <c r="U207" s="171"/>
      <c r="V207" s="171"/>
      <c r="W207" s="171"/>
      <c r="X207" s="171"/>
      <c r="Y207" s="171"/>
      <c r="Z207" s="171"/>
    </row>
    <row r="208" ht="15.75" customHeight="1">
      <c r="A208" s="171"/>
      <c r="B208" s="171"/>
      <c r="C208" s="171"/>
      <c r="D208" s="171"/>
      <c r="E208" s="171"/>
      <c r="F208" s="171"/>
      <c r="G208" s="171"/>
      <c r="H208" s="171"/>
      <c r="I208" s="171"/>
      <c r="J208" s="171"/>
      <c r="K208" s="171"/>
      <c r="L208" s="171"/>
      <c r="M208" s="171"/>
      <c r="N208" s="171"/>
      <c r="O208" s="171"/>
      <c r="P208" s="171"/>
      <c r="Q208" s="171"/>
      <c r="R208" s="171"/>
      <c r="S208" s="171"/>
      <c r="T208" s="171"/>
      <c r="U208" s="171"/>
      <c r="V208" s="171"/>
      <c r="W208" s="171"/>
      <c r="X208" s="171"/>
      <c r="Y208" s="171"/>
      <c r="Z208" s="171"/>
    </row>
    <row r="209" ht="15.75" customHeight="1">
      <c r="A209" s="171"/>
      <c r="B209" s="171"/>
      <c r="C209" s="171"/>
      <c r="D209" s="171"/>
      <c r="E209" s="171"/>
      <c r="F209" s="171"/>
      <c r="G209" s="171"/>
      <c r="H209" s="171"/>
      <c r="I209" s="171"/>
      <c r="J209" s="171"/>
      <c r="K209" s="171"/>
      <c r="L209" s="171"/>
      <c r="M209" s="171"/>
      <c r="N209" s="171"/>
      <c r="O209" s="171"/>
      <c r="P209" s="171"/>
      <c r="Q209" s="171"/>
      <c r="R209" s="171"/>
      <c r="S209" s="171"/>
      <c r="T209" s="171"/>
      <c r="U209" s="171"/>
      <c r="V209" s="171"/>
      <c r="W209" s="171"/>
      <c r="X209" s="171"/>
      <c r="Y209" s="171"/>
      <c r="Z209" s="171"/>
    </row>
    <row r="210" ht="15.75" customHeight="1">
      <c r="A210" s="171"/>
      <c r="B210" s="171"/>
      <c r="C210" s="171"/>
      <c r="D210" s="171"/>
      <c r="E210" s="171"/>
      <c r="F210" s="171"/>
      <c r="G210" s="171"/>
      <c r="H210" s="171"/>
      <c r="I210" s="171"/>
      <c r="J210" s="171"/>
      <c r="K210" s="171"/>
      <c r="L210" s="171"/>
      <c r="M210" s="171"/>
      <c r="N210" s="171"/>
      <c r="O210" s="171"/>
      <c r="P210" s="171"/>
      <c r="Q210" s="171"/>
      <c r="R210" s="171"/>
      <c r="S210" s="171"/>
      <c r="T210" s="171"/>
      <c r="U210" s="171"/>
      <c r="V210" s="171"/>
      <c r="W210" s="171"/>
      <c r="X210" s="171"/>
      <c r="Y210" s="171"/>
      <c r="Z210" s="171"/>
    </row>
    <row r="211" ht="15.75" customHeight="1">
      <c r="A211" s="171"/>
      <c r="B211" s="171"/>
      <c r="C211" s="171"/>
      <c r="D211" s="171"/>
      <c r="E211" s="171"/>
      <c r="F211" s="171"/>
      <c r="G211" s="171"/>
      <c r="H211" s="171"/>
      <c r="I211" s="171"/>
      <c r="J211" s="171"/>
      <c r="K211" s="171"/>
      <c r="L211" s="171"/>
      <c r="M211" s="171"/>
      <c r="N211" s="171"/>
      <c r="O211" s="171"/>
      <c r="P211" s="171"/>
      <c r="Q211" s="171"/>
      <c r="R211" s="171"/>
      <c r="S211" s="171"/>
      <c r="T211" s="171"/>
      <c r="U211" s="171"/>
      <c r="V211" s="171"/>
      <c r="W211" s="171"/>
      <c r="X211" s="171"/>
      <c r="Y211" s="171"/>
      <c r="Z211" s="171"/>
    </row>
    <row r="212" ht="15.75" customHeight="1">
      <c r="A212" s="171"/>
      <c r="B212" s="171"/>
      <c r="C212" s="171"/>
      <c r="D212" s="171"/>
      <c r="E212" s="171"/>
      <c r="F212" s="171"/>
      <c r="G212" s="171"/>
      <c r="H212" s="171"/>
      <c r="I212" s="171"/>
      <c r="J212" s="171"/>
      <c r="K212" s="171"/>
      <c r="L212" s="171"/>
      <c r="M212" s="171"/>
      <c r="N212" s="171"/>
      <c r="O212" s="171"/>
      <c r="P212" s="171"/>
      <c r="Q212" s="171"/>
      <c r="R212" s="171"/>
      <c r="S212" s="171"/>
      <c r="T212" s="171"/>
      <c r="U212" s="171"/>
      <c r="V212" s="171"/>
      <c r="W212" s="171"/>
      <c r="X212" s="171"/>
      <c r="Y212" s="171"/>
      <c r="Z212" s="171"/>
    </row>
    <row r="213" ht="15.75" customHeight="1">
      <c r="A213" s="171"/>
      <c r="B213" s="171"/>
      <c r="C213" s="171"/>
      <c r="D213" s="171"/>
      <c r="E213" s="171"/>
      <c r="F213" s="171"/>
      <c r="G213" s="171"/>
      <c r="H213" s="171"/>
      <c r="I213" s="171"/>
      <c r="J213" s="171"/>
      <c r="K213" s="171"/>
      <c r="L213" s="171"/>
      <c r="M213" s="171"/>
      <c r="N213" s="171"/>
      <c r="O213" s="171"/>
      <c r="P213" s="171"/>
      <c r="Q213" s="171"/>
      <c r="R213" s="171"/>
      <c r="S213" s="171"/>
      <c r="T213" s="171"/>
      <c r="U213" s="171"/>
      <c r="V213" s="171"/>
      <c r="W213" s="171"/>
      <c r="X213" s="171"/>
      <c r="Y213" s="171"/>
      <c r="Z213" s="171"/>
    </row>
    <row r="214" ht="15.75" customHeight="1">
      <c r="A214" s="171"/>
      <c r="B214" s="171"/>
      <c r="C214" s="171"/>
      <c r="D214" s="171"/>
      <c r="E214" s="171"/>
      <c r="F214" s="171"/>
      <c r="G214" s="171"/>
      <c r="H214" s="171"/>
      <c r="I214" s="171"/>
      <c r="J214" s="171"/>
      <c r="K214" s="171"/>
      <c r="L214" s="171"/>
      <c r="M214" s="171"/>
      <c r="N214" s="171"/>
      <c r="O214" s="171"/>
      <c r="P214" s="171"/>
      <c r="Q214" s="171"/>
      <c r="R214" s="171"/>
      <c r="S214" s="171"/>
      <c r="T214" s="171"/>
      <c r="U214" s="171"/>
      <c r="V214" s="171"/>
      <c r="W214" s="171"/>
      <c r="X214" s="171"/>
      <c r="Y214" s="171"/>
      <c r="Z214" s="171"/>
    </row>
    <row r="215" ht="15.75" customHeight="1">
      <c r="A215" s="171"/>
      <c r="B215" s="171"/>
      <c r="C215" s="171"/>
      <c r="D215" s="171"/>
      <c r="E215" s="171"/>
      <c r="F215" s="171"/>
      <c r="G215" s="171"/>
      <c r="H215" s="171"/>
      <c r="I215" s="171"/>
      <c r="J215" s="171"/>
      <c r="K215" s="171"/>
      <c r="L215" s="171"/>
      <c r="M215" s="171"/>
      <c r="N215" s="171"/>
      <c r="O215" s="171"/>
      <c r="P215" s="171"/>
      <c r="Q215" s="171"/>
      <c r="R215" s="171"/>
      <c r="S215" s="171"/>
      <c r="T215" s="171"/>
      <c r="U215" s="171"/>
      <c r="V215" s="171"/>
      <c r="W215" s="171"/>
      <c r="X215" s="171"/>
      <c r="Y215" s="171"/>
      <c r="Z215" s="171"/>
    </row>
    <row r="216" ht="15.75" customHeight="1">
      <c r="A216" s="171"/>
      <c r="B216" s="171"/>
      <c r="C216" s="171"/>
      <c r="D216" s="171"/>
      <c r="E216" s="171"/>
      <c r="F216" s="171"/>
      <c r="G216" s="171"/>
      <c r="H216" s="171"/>
      <c r="I216" s="171"/>
      <c r="J216" s="171"/>
      <c r="K216" s="171"/>
      <c r="L216" s="171"/>
      <c r="M216" s="171"/>
      <c r="N216" s="171"/>
      <c r="O216" s="171"/>
      <c r="P216" s="171"/>
      <c r="Q216" s="171"/>
      <c r="R216" s="171"/>
      <c r="S216" s="171"/>
      <c r="T216" s="171"/>
      <c r="U216" s="171"/>
      <c r="V216" s="171"/>
      <c r="W216" s="171"/>
      <c r="X216" s="171"/>
      <c r="Y216" s="171"/>
      <c r="Z216" s="171"/>
    </row>
    <row r="217" ht="15.75" customHeight="1">
      <c r="A217" s="171"/>
      <c r="B217" s="171"/>
      <c r="C217" s="171"/>
      <c r="D217" s="171"/>
      <c r="E217" s="171"/>
      <c r="F217" s="171"/>
      <c r="G217" s="171"/>
      <c r="H217" s="171"/>
      <c r="I217" s="171"/>
      <c r="J217" s="171"/>
      <c r="K217" s="171"/>
      <c r="L217" s="171"/>
      <c r="M217" s="171"/>
      <c r="N217" s="171"/>
      <c r="O217" s="171"/>
      <c r="P217" s="171"/>
      <c r="Q217" s="171"/>
      <c r="R217" s="171"/>
      <c r="S217" s="171"/>
      <c r="T217" s="171"/>
      <c r="U217" s="171"/>
      <c r="V217" s="171"/>
      <c r="W217" s="171"/>
      <c r="X217" s="171"/>
      <c r="Y217" s="171"/>
      <c r="Z217" s="171"/>
    </row>
    <row r="218" ht="15.75" customHeight="1">
      <c r="A218" s="171"/>
      <c r="B218" s="171"/>
      <c r="C218" s="171"/>
      <c r="D218" s="171"/>
      <c r="E218" s="171"/>
      <c r="F218" s="171"/>
      <c r="G218" s="171"/>
      <c r="H218" s="171"/>
      <c r="I218" s="171"/>
      <c r="J218" s="171"/>
      <c r="K218" s="171"/>
      <c r="L218" s="171"/>
      <c r="M218" s="171"/>
      <c r="N218" s="171"/>
      <c r="O218" s="171"/>
      <c r="P218" s="171"/>
      <c r="Q218" s="171"/>
      <c r="R218" s="171"/>
      <c r="S218" s="171"/>
      <c r="T218" s="171"/>
      <c r="U218" s="171"/>
      <c r="V218" s="171"/>
      <c r="W218" s="171"/>
      <c r="X218" s="171"/>
      <c r="Y218" s="171"/>
      <c r="Z218" s="171"/>
    </row>
    <row r="219" ht="15.75" customHeight="1">
      <c r="A219" s="171"/>
      <c r="B219" s="171"/>
      <c r="C219" s="171"/>
      <c r="D219" s="171"/>
      <c r="E219" s="171"/>
      <c r="F219" s="171"/>
      <c r="G219" s="171"/>
      <c r="H219" s="171"/>
      <c r="I219" s="171"/>
      <c r="J219" s="171"/>
      <c r="K219" s="171"/>
      <c r="L219" s="171"/>
      <c r="M219" s="171"/>
      <c r="N219" s="171"/>
      <c r="O219" s="171"/>
      <c r="P219" s="171"/>
      <c r="Q219" s="171"/>
      <c r="R219" s="171"/>
      <c r="S219" s="171"/>
      <c r="T219" s="171"/>
      <c r="U219" s="171"/>
      <c r="V219" s="171"/>
      <c r="W219" s="171"/>
      <c r="X219" s="171"/>
      <c r="Y219" s="171"/>
      <c r="Z219" s="171"/>
    </row>
    <row r="220" ht="15.75" customHeight="1">
      <c r="A220" s="171"/>
      <c r="B220" s="171"/>
      <c r="C220" s="171"/>
      <c r="D220" s="171"/>
      <c r="E220" s="171"/>
      <c r="F220" s="171"/>
      <c r="G220" s="171"/>
      <c r="H220" s="171"/>
      <c r="I220" s="171"/>
      <c r="J220" s="171"/>
      <c r="K220" s="171"/>
      <c r="L220" s="171"/>
      <c r="M220" s="171"/>
      <c r="N220" s="171"/>
      <c r="O220" s="171"/>
      <c r="P220" s="171"/>
      <c r="Q220" s="171"/>
      <c r="R220" s="171"/>
      <c r="S220" s="171"/>
      <c r="T220" s="171"/>
      <c r="U220" s="171"/>
      <c r="V220" s="171"/>
      <c r="W220" s="171"/>
      <c r="X220" s="171"/>
      <c r="Y220" s="171"/>
      <c r="Z220" s="171"/>
    </row>
    <row r="221" ht="15.75" customHeight="1">
      <c r="A221" s="171"/>
      <c r="B221" s="171"/>
      <c r="C221" s="171"/>
      <c r="D221" s="171"/>
      <c r="E221" s="171"/>
      <c r="F221" s="171"/>
      <c r="G221" s="171"/>
      <c r="H221" s="171"/>
      <c r="I221" s="171"/>
      <c r="J221" s="171"/>
      <c r="K221" s="171"/>
      <c r="L221" s="171"/>
      <c r="M221" s="171"/>
      <c r="N221" s="171"/>
      <c r="O221" s="171"/>
      <c r="P221" s="171"/>
      <c r="Q221" s="171"/>
      <c r="R221" s="171"/>
      <c r="S221" s="171"/>
      <c r="T221" s="171"/>
      <c r="U221" s="171"/>
      <c r="V221" s="171"/>
      <c r="W221" s="171"/>
      <c r="X221" s="171"/>
      <c r="Y221" s="171"/>
      <c r="Z221" s="171"/>
    </row>
    <row r="222" ht="15.75" customHeight="1">
      <c r="A222" s="171"/>
      <c r="B222" s="171"/>
      <c r="C222" s="171"/>
      <c r="D222" s="171"/>
      <c r="E222" s="171"/>
      <c r="F222" s="171"/>
      <c r="G222" s="171"/>
      <c r="H222" s="171"/>
      <c r="I222" s="171"/>
      <c r="J222" s="171"/>
      <c r="K222" s="171"/>
      <c r="L222" s="171"/>
      <c r="M222" s="171"/>
      <c r="N222" s="171"/>
      <c r="O222" s="171"/>
      <c r="P222" s="171"/>
      <c r="Q222" s="171"/>
      <c r="R222" s="171"/>
      <c r="S222" s="171"/>
      <c r="T222" s="171"/>
      <c r="U222" s="171"/>
      <c r="V222" s="171"/>
      <c r="W222" s="171"/>
      <c r="X222" s="171"/>
      <c r="Y222" s="171"/>
      <c r="Z222" s="171"/>
    </row>
    <row r="223" ht="15.75" customHeight="1">
      <c r="A223" s="171"/>
      <c r="B223" s="171"/>
      <c r="C223" s="171"/>
      <c r="D223" s="171"/>
      <c r="E223" s="171"/>
      <c r="F223" s="171"/>
      <c r="G223" s="171"/>
      <c r="H223" s="171"/>
      <c r="I223" s="171"/>
      <c r="J223" s="171"/>
      <c r="K223" s="171"/>
      <c r="L223" s="171"/>
      <c r="M223" s="171"/>
      <c r="N223" s="171"/>
      <c r="O223" s="171"/>
      <c r="P223" s="171"/>
      <c r="Q223" s="171"/>
      <c r="R223" s="171"/>
      <c r="S223" s="171"/>
      <c r="T223" s="171"/>
      <c r="U223" s="171"/>
      <c r="V223" s="171"/>
      <c r="W223" s="171"/>
      <c r="X223" s="171"/>
      <c r="Y223" s="171"/>
      <c r="Z223" s="171"/>
    </row>
    <row r="224" ht="15.75" customHeight="1">
      <c r="A224" s="171"/>
      <c r="B224" s="171"/>
      <c r="C224" s="171"/>
      <c r="D224" s="171"/>
      <c r="E224" s="171"/>
      <c r="F224" s="171"/>
      <c r="G224" s="171"/>
      <c r="H224" s="171"/>
      <c r="I224" s="171"/>
      <c r="J224" s="171"/>
      <c r="K224" s="171"/>
      <c r="L224" s="171"/>
      <c r="M224" s="171"/>
      <c r="N224" s="171"/>
      <c r="O224" s="171"/>
      <c r="P224" s="171"/>
      <c r="Q224" s="171"/>
      <c r="R224" s="171"/>
      <c r="S224" s="171"/>
      <c r="T224" s="171"/>
      <c r="U224" s="171"/>
      <c r="V224" s="171"/>
      <c r="W224" s="171"/>
      <c r="X224" s="171"/>
      <c r="Y224" s="171"/>
      <c r="Z224" s="171"/>
    </row>
    <row r="225" ht="15.75" customHeight="1">
      <c r="A225" s="171"/>
      <c r="B225" s="171"/>
      <c r="C225" s="171"/>
      <c r="D225" s="171"/>
      <c r="E225" s="171"/>
      <c r="F225" s="171"/>
      <c r="G225" s="171"/>
      <c r="H225" s="171"/>
      <c r="I225" s="171"/>
      <c r="J225" s="171"/>
      <c r="K225" s="171"/>
      <c r="L225" s="171"/>
      <c r="M225" s="171"/>
      <c r="N225" s="171"/>
      <c r="O225" s="171"/>
      <c r="P225" s="171"/>
      <c r="Q225" s="171"/>
      <c r="R225" s="171"/>
      <c r="S225" s="171"/>
      <c r="T225" s="171"/>
      <c r="U225" s="171"/>
      <c r="V225" s="171"/>
      <c r="W225" s="171"/>
      <c r="X225" s="171"/>
      <c r="Y225" s="171"/>
      <c r="Z225" s="171"/>
    </row>
    <row r="226" ht="15.75" customHeight="1">
      <c r="A226" s="171"/>
      <c r="B226" s="171"/>
      <c r="C226" s="171"/>
      <c r="D226" s="171"/>
      <c r="E226" s="171"/>
      <c r="F226" s="171"/>
      <c r="G226" s="171"/>
      <c r="H226" s="171"/>
      <c r="I226" s="171"/>
      <c r="J226" s="171"/>
      <c r="K226" s="171"/>
      <c r="L226" s="171"/>
      <c r="M226" s="171"/>
      <c r="N226" s="171"/>
      <c r="O226" s="171"/>
      <c r="P226" s="171"/>
      <c r="Q226" s="171"/>
      <c r="R226" s="171"/>
      <c r="S226" s="171"/>
      <c r="T226" s="171"/>
      <c r="U226" s="171"/>
      <c r="V226" s="171"/>
      <c r="W226" s="171"/>
      <c r="X226" s="171"/>
      <c r="Y226" s="171"/>
      <c r="Z226" s="171"/>
    </row>
    <row r="227" ht="15.75" customHeight="1">
      <c r="A227" s="171"/>
      <c r="B227" s="171"/>
      <c r="C227" s="171"/>
      <c r="D227" s="171"/>
      <c r="E227" s="171"/>
      <c r="F227" s="171"/>
      <c r="G227" s="171"/>
      <c r="H227" s="171"/>
      <c r="I227" s="171"/>
      <c r="J227" s="171"/>
      <c r="K227" s="171"/>
      <c r="L227" s="171"/>
      <c r="M227" s="171"/>
      <c r="N227" s="171"/>
      <c r="O227" s="171"/>
      <c r="P227" s="171"/>
      <c r="Q227" s="171"/>
      <c r="R227" s="171"/>
      <c r="S227" s="171"/>
      <c r="T227" s="171"/>
      <c r="U227" s="171"/>
      <c r="V227" s="171"/>
      <c r="W227" s="171"/>
      <c r="X227" s="171"/>
      <c r="Y227" s="171"/>
      <c r="Z227" s="171"/>
    </row>
    <row r="228" ht="15.75" customHeight="1">
      <c r="A228" s="171"/>
      <c r="B228" s="171"/>
      <c r="C228" s="171"/>
      <c r="D228" s="171"/>
      <c r="E228" s="171"/>
      <c r="F228" s="171"/>
      <c r="G228" s="171"/>
      <c r="H228" s="171"/>
      <c r="I228" s="171"/>
      <c r="J228" s="171"/>
      <c r="K228" s="171"/>
      <c r="L228" s="171"/>
      <c r="M228" s="171"/>
      <c r="N228" s="171"/>
      <c r="O228" s="171"/>
      <c r="P228" s="171"/>
      <c r="Q228" s="171"/>
      <c r="R228" s="171"/>
      <c r="S228" s="171"/>
      <c r="T228" s="171"/>
      <c r="U228" s="171"/>
      <c r="V228" s="171"/>
      <c r="W228" s="171"/>
      <c r="X228" s="171"/>
      <c r="Y228" s="171"/>
      <c r="Z228" s="171"/>
    </row>
    <row r="229" ht="15.75" customHeight="1">
      <c r="A229" s="171"/>
      <c r="B229" s="171"/>
      <c r="C229" s="171"/>
      <c r="D229" s="171"/>
      <c r="E229" s="171"/>
      <c r="F229" s="171"/>
      <c r="G229" s="171"/>
      <c r="H229" s="171"/>
      <c r="I229" s="171"/>
      <c r="J229" s="171"/>
      <c r="K229" s="171"/>
      <c r="L229" s="171"/>
      <c r="M229" s="171"/>
      <c r="N229" s="171"/>
      <c r="O229" s="171"/>
      <c r="P229" s="171"/>
      <c r="Q229" s="171"/>
      <c r="R229" s="171"/>
      <c r="S229" s="171"/>
      <c r="T229" s="171"/>
      <c r="U229" s="171"/>
      <c r="V229" s="171"/>
      <c r="W229" s="171"/>
      <c r="X229" s="171"/>
      <c r="Y229" s="171"/>
      <c r="Z229" s="171"/>
    </row>
    <row r="230" ht="15.75" customHeight="1">
      <c r="A230" s="171"/>
      <c r="B230" s="171"/>
      <c r="C230" s="171"/>
      <c r="D230" s="171"/>
      <c r="E230" s="171"/>
      <c r="F230" s="171"/>
      <c r="G230" s="171"/>
      <c r="H230" s="171"/>
      <c r="I230" s="171"/>
      <c r="J230" s="171"/>
      <c r="K230" s="171"/>
      <c r="L230" s="171"/>
      <c r="M230" s="171"/>
      <c r="N230" s="171"/>
      <c r="O230" s="171"/>
      <c r="P230" s="171"/>
      <c r="Q230" s="171"/>
      <c r="R230" s="171"/>
      <c r="S230" s="171"/>
      <c r="T230" s="171"/>
      <c r="U230" s="171"/>
      <c r="V230" s="171"/>
      <c r="W230" s="171"/>
      <c r="X230" s="171"/>
      <c r="Y230" s="171"/>
      <c r="Z230" s="171"/>
    </row>
    <row r="231" ht="15.75" customHeight="1">
      <c r="A231" s="171"/>
      <c r="B231" s="171"/>
      <c r="C231" s="171"/>
      <c r="D231" s="171"/>
      <c r="E231" s="171"/>
      <c r="F231" s="171"/>
      <c r="G231" s="171"/>
      <c r="H231" s="171"/>
      <c r="I231" s="171"/>
      <c r="J231" s="171"/>
      <c r="K231" s="171"/>
      <c r="L231" s="171"/>
      <c r="M231" s="171"/>
      <c r="N231" s="171"/>
      <c r="O231" s="171"/>
      <c r="P231" s="171"/>
      <c r="Q231" s="171"/>
      <c r="R231" s="171"/>
      <c r="S231" s="171"/>
      <c r="T231" s="171"/>
      <c r="U231" s="171"/>
      <c r="V231" s="171"/>
      <c r="W231" s="171"/>
      <c r="X231" s="171"/>
      <c r="Y231" s="171"/>
      <c r="Z231" s="171"/>
    </row>
    <row r="232" ht="15.75" customHeight="1">
      <c r="A232" s="171"/>
      <c r="B232" s="171"/>
      <c r="C232" s="171"/>
      <c r="D232" s="171"/>
      <c r="E232" s="171"/>
      <c r="F232" s="171"/>
      <c r="G232" s="171"/>
      <c r="H232" s="171"/>
      <c r="I232" s="171"/>
      <c r="J232" s="171"/>
      <c r="K232" s="171"/>
      <c r="L232" s="171"/>
      <c r="M232" s="171"/>
      <c r="N232" s="171"/>
      <c r="O232" s="171"/>
      <c r="P232" s="171"/>
      <c r="Q232" s="171"/>
      <c r="R232" s="171"/>
      <c r="S232" s="171"/>
      <c r="T232" s="171"/>
      <c r="U232" s="171"/>
      <c r="V232" s="171"/>
      <c r="W232" s="171"/>
      <c r="X232" s="171"/>
      <c r="Y232" s="171"/>
      <c r="Z232" s="171"/>
    </row>
    <row r="233" ht="15.75" customHeight="1">
      <c r="A233" s="171"/>
      <c r="B233" s="171"/>
      <c r="C233" s="171"/>
      <c r="D233" s="171"/>
      <c r="E233" s="171"/>
      <c r="F233" s="171"/>
      <c r="G233" s="171"/>
      <c r="H233" s="171"/>
      <c r="I233" s="171"/>
      <c r="J233" s="171"/>
      <c r="K233" s="171"/>
      <c r="L233" s="171"/>
      <c r="M233" s="171"/>
      <c r="N233" s="171"/>
      <c r="O233" s="171"/>
      <c r="P233" s="171"/>
      <c r="Q233" s="171"/>
      <c r="R233" s="171"/>
      <c r="S233" s="171"/>
      <c r="T233" s="171"/>
      <c r="U233" s="171"/>
      <c r="V233" s="171"/>
      <c r="W233" s="171"/>
      <c r="X233" s="171"/>
      <c r="Y233" s="171"/>
      <c r="Z233" s="171"/>
    </row>
    <row r="234" ht="15.75" customHeight="1">
      <c r="A234" s="171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1"/>
      <c r="N234" s="171"/>
      <c r="O234" s="171"/>
      <c r="P234" s="171"/>
      <c r="Q234" s="171"/>
      <c r="R234" s="171"/>
      <c r="S234" s="171"/>
      <c r="T234" s="171"/>
      <c r="U234" s="171"/>
      <c r="V234" s="171"/>
      <c r="W234" s="171"/>
      <c r="X234" s="171"/>
      <c r="Y234" s="171"/>
      <c r="Z234" s="171"/>
    </row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2">
    <mergeCell ref="K18:L18"/>
    <mergeCell ref="F32:H32"/>
    <mergeCell ref="D34:I34"/>
    <mergeCell ref="C35:I35"/>
    <mergeCell ref="C36:I36"/>
    <mergeCell ref="B2:I2"/>
    <mergeCell ref="C4:F4"/>
    <mergeCell ref="C5:I5"/>
    <mergeCell ref="K15:L15"/>
    <mergeCell ref="M15:N15"/>
    <mergeCell ref="K16:L16"/>
    <mergeCell ref="K17:L17"/>
  </mergeCells>
  <conditionalFormatting sqref="C9:E9 E10:E11">
    <cfRule type="containsText" dxfId="0" priority="1" operator="containsText" text="#N/A">
      <formula>NOT(ISERROR(SEARCH(("#N/A"),(C9))))</formula>
    </cfRule>
  </conditionalFormatting>
  <printOptions horizontalCentered="1" verticalCentered="1"/>
  <pageMargins bottom="1.1811023622047245" footer="0.0" header="0.0" left="0.7480314960629921" right="0.7480314960629921" top="0.984251968503937"/>
  <pageSetup orientation="portrait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2D050"/>
    <pageSetUpPr/>
  </sheetPr>
  <sheetViews>
    <sheetView workbookViewId="0"/>
  </sheetViews>
  <sheetFormatPr customHeight="1" defaultColWidth="14.43" defaultRowHeight="15.0"/>
  <cols>
    <col customWidth="1" min="1" max="1" width="10.71"/>
    <col customWidth="1" min="2" max="2" width="5.71"/>
    <col customWidth="1" min="3" max="3" width="47.57"/>
    <col customWidth="1" min="4" max="4" width="8.29"/>
    <col customWidth="1" min="5" max="5" width="8.71"/>
    <col customWidth="1" min="6" max="6" width="6.71"/>
    <col customWidth="1" min="7" max="7" width="13.29"/>
    <col customWidth="1" min="8" max="8" width="12.29"/>
    <col customWidth="1" min="9" max="9" width="12.0"/>
    <col customWidth="1" min="10" max="26" width="10.71"/>
  </cols>
  <sheetData>
    <row r="3">
      <c r="B3" s="418" t="s">
        <v>58</v>
      </c>
    </row>
    <row r="4">
      <c r="B4" s="419"/>
      <c r="C4" s="419"/>
      <c r="D4" s="419"/>
      <c r="E4" s="419"/>
      <c r="F4" s="419"/>
      <c r="G4" s="419"/>
      <c r="H4" s="419"/>
    </row>
    <row r="5">
      <c r="B5" s="420" t="s">
        <v>59</v>
      </c>
      <c r="C5" s="477" t="s">
        <v>420</v>
      </c>
      <c r="D5" s="14"/>
      <c r="E5" s="14"/>
      <c r="F5" s="15"/>
      <c r="G5" s="420" t="s">
        <v>7</v>
      </c>
      <c r="H5" s="478" t="s">
        <v>39</v>
      </c>
    </row>
    <row r="6" ht="46.5" customHeight="1">
      <c r="B6" s="423" t="s">
        <v>61</v>
      </c>
      <c r="C6" s="424"/>
      <c r="D6" s="237"/>
      <c r="E6" s="237"/>
      <c r="F6" s="237"/>
      <c r="G6" s="237"/>
      <c r="H6" s="237"/>
    </row>
    <row r="7">
      <c r="B7" s="425"/>
      <c r="C7" s="425"/>
      <c r="D7" s="425"/>
      <c r="E7" s="426"/>
      <c r="F7" s="425"/>
      <c r="G7" s="425"/>
      <c r="H7" s="427"/>
    </row>
    <row r="8">
      <c r="B8" s="428" t="s">
        <v>62</v>
      </c>
      <c r="C8" s="428" t="s">
        <v>63</v>
      </c>
      <c r="D8" s="429"/>
      <c r="E8" s="430"/>
      <c r="F8" s="429"/>
      <c r="G8" s="429"/>
      <c r="H8" s="431"/>
    </row>
    <row r="9">
      <c r="B9" s="432" t="s">
        <v>64</v>
      </c>
      <c r="C9" s="432" t="s">
        <v>65</v>
      </c>
      <c r="D9" s="432" t="s">
        <v>66</v>
      </c>
      <c r="E9" s="433" t="s">
        <v>67</v>
      </c>
      <c r="F9" s="432" t="s">
        <v>68</v>
      </c>
      <c r="G9" s="432" t="s">
        <v>69</v>
      </c>
      <c r="H9" s="434" t="s">
        <v>70</v>
      </c>
    </row>
    <row r="10">
      <c r="B10" s="435"/>
      <c r="C10" s="436" t="s">
        <v>71</v>
      </c>
      <c r="D10" s="437" t="s">
        <v>72</v>
      </c>
      <c r="E10" s="438">
        <f>H27</f>
        <v>19946</v>
      </c>
      <c r="F10" s="436">
        <v>0.05</v>
      </c>
      <c r="G10" s="436"/>
      <c r="H10" s="440">
        <f>ROUND(F10*E10,0)</f>
        <v>997</v>
      </c>
    </row>
    <row r="11">
      <c r="B11" s="436"/>
      <c r="C11" s="441"/>
      <c r="D11" s="441"/>
      <c r="E11" s="441"/>
      <c r="F11" s="441"/>
      <c r="G11" s="441"/>
      <c r="H11" s="440"/>
    </row>
    <row r="12">
      <c r="B12" s="443"/>
      <c r="C12" s="443"/>
      <c r="D12" s="443"/>
      <c r="E12" s="444"/>
      <c r="F12" s="443"/>
      <c r="G12" s="445" t="s">
        <v>73</v>
      </c>
      <c r="H12" s="446">
        <f>SUM(H10:H11)</f>
        <v>997</v>
      </c>
    </row>
    <row r="13">
      <c r="B13" s="447" t="s">
        <v>74</v>
      </c>
      <c r="C13" s="447" t="s">
        <v>75</v>
      </c>
      <c r="D13" s="443"/>
      <c r="E13" s="448"/>
      <c r="F13" s="443"/>
      <c r="G13" s="443"/>
      <c r="H13" s="449"/>
    </row>
    <row r="14">
      <c r="B14" s="432" t="s">
        <v>64</v>
      </c>
      <c r="C14" s="432" t="s">
        <v>65</v>
      </c>
      <c r="D14" s="432" t="s">
        <v>66</v>
      </c>
      <c r="E14" s="433" t="s">
        <v>67</v>
      </c>
      <c r="F14" s="432" t="s">
        <v>68</v>
      </c>
      <c r="G14" s="432" t="s">
        <v>69</v>
      </c>
      <c r="H14" s="434" t="s">
        <v>70</v>
      </c>
    </row>
    <row r="15">
      <c r="B15" s="435"/>
      <c r="C15" s="435"/>
      <c r="D15" s="439"/>
      <c r="E15" s="450"/>
      <c r="F15" s="451"/>
      <c r="G15" s="435"/>
      <c r="H15" s="450">
        <f t="shared" ref="H15:H16" si="1">F15*E15</f>
        <v>0</v>
      </c>
    </row>
    <row r="16">
      <c r="B16" s="435"/>
      <c r="C16" s="435"/>
      <c r="D16" s="439"/>
      <c r="E16" s="450"/>
      <c r="F16" s="451"/>
      <c r="G16" s="435"/>
      <c r="H16" s="450">
        <f t="shared" si="1"/>
        <v>0</v>
      </c>
    </row>
    <row r="17">
      <c r="B17" s="443"/>
      <c r="C17" s="443"/>
      <c r="D17" s="443"/>
      <c r="E17" s="448"/>
      <c r="F17" s="443"/>
      <c r="G17" s="445" t="s">
        <v>73</v>
      </c>
      <c r="H17" s="454">
        <f>SUM(H15:H16)</f>
        <v>0</v>
      </c>
    </row>
    <row r="18">
      <c r="B18" s="447" t="s">
        <v>86</v>
      </c>
      <c r="C18" s="447" t="s">
        <v>87</v>
      </c>
      <c r="D18" s="443"/>
      <c r="E18" s="448"/>
      <c r="F18" s="443"/>
      <c r="G18" s="443"/>
      <c r="H18" s="449"/>
    </row>
    <row r="19">
      <c r="B19" s="432" t="s">
        <v>64</v>
      </c>
      <c r="C19" s="432" t="s">
        <v>65</v>
      </c>
      <c r="D19" s="432" t="s">
        <v>66</v>
      </c>
      <c r="E19" s="433" t="s">
        <v>67</v>
      </c>
      <c r="F19" s="432" t="s">
        <v>68</v>
      </c>
      <c r="G19" s="432" t="s">
        <v>69</v>
      </c>
      <c r="H19" s="434" t="s">
        <v>70</v>
      </c>
    </row>
    <row r="20">
      <c r="B20" s="439">
        <v>7462.0</v>
      </c>
      <c r="C20" s="435" t="s">
        <v>421</v>
      </c>
      <c r="D20" s="437" t="s">
        <v>39</v>
      </c>
      <c r="E20" s="450">
        <v>83333.0</v>
      </c>
      <c r="F20" s="451">
        <v>1.0</v>
      </c>
      <c r="G20" s="455"/>
      <c r="H20" s="450">
        <f t="shared" ref="H20:H21" si="2">F20*E20</f>
        <v>83333</v>
      </c>
      <c r="I20" s="392"/>
      <c r="J20" s="479"/>
    </row>
    <row r="21" ht="15.75" customHeight="1">
      <c r="B21" s="439">
        <v>7231.0</v>
      </c>
      <c r="C21" s="436" t="s">
        <v>422</v>
      </c>
      <c r="D21" s="437" t="s">
        <v>39</v>
      </c>
      <c r="E21" s="450">
        <v>28333.0</v>
      </c>
      <c r="F21" s="451">
        <v>1.0</v>
      </c>
      <c r="G21" s="455"/>
      <c r="H21" s="450">
        <f t="shared" si="2"/>
        <v>28333</v>
      </c>
      <c r="I21" s="392"/>
      <c r="J21" s="479"/>
    </row>
    <row r="22" ht="15.75" customHeight="1">
      <c r="B22" s="443"/>
      <c r="C22" s="443"/>
      <c r="D22" s="443"/>
      <c r="E22" s="448"/>
      <c r="F22" s="443"/>
      <c r="G22" s="445" t="s">
        <v>73</v>
      </c>
      <c r="H22" s="454">
        <f>SUM(H20:H21)</f>
        <v>111666</v>
      </c>
    </row>
    <row r="23" ht="15.75" customHeight="1">
      <c r="B23" s="447" t="s">
        <v>88</v>
      </c>
      <c r="C23" s="447" t="s">
        <v>89</v>
      </c>
      <c r="D23" s="443"/>
      <c r="E23" s="448"/>
      <c r="F23" s="443"/>
      <c r="G23" s="443"/>
      <c r="H23" s="449"/>
    </row>
    <row r="24" ht="15.75" customHeight="1">
      <c r="B24" s="432" t="s">
        <v>64</v>
      </c>
      <c r="C24" s="432" t="s">
        <v>65</v>
      </c>
      <c r="D24" s="432" t="s">
        <v>66</v>
      </c>
      <c r="E24" s="433" t="s">
        <v>90</v>
      </c>
      <c r="F24" s="432" t="s">
        <v>68</v>
      </c>
      <c r="G24" s="432" t="s">
        <v>91</v>
      </c>
      <c r="H24" s="434" t="s">
        <v>70</v>
      </c>
    </row>
    <row r="25" ht="15.75" customHeight="1">
      <c r="B25" s="439"/>
      <c r="C25" s="436" t="s">
        <v>423</v>
      </c>
      <c r="D25" s="437" t="s">
        <v>424</v>
      </c>
      <c r="E25" s="461">
        <v>19946.0</v>
      </c>
      <c r="F25" s="451">
        <v>1.0</v>
      </c>
      <c r="G25" s="451">
        <v>1.0</v>
      </c>
      <c r="H25" s="440">
        <f t="shared" ref="H25:H26" si="3">ROUND(F25*E25*G25,0)</f>
        <v>19946</v>
      </c>
    </row>
    <row r="26" ht="15.75" customHeight="1">
      <c r="B26" s="439"/>
      <c r="C26" s="436"/>
      <c r="D26" s="437"/>
      <c r="E26" s="461"/>
      <c r="F26" s="451"/>
      <c r="G26" s="451"/>
      <c r="H26" s="440">
        <f t="shared" si="3"/>
        <v>0</v>
      </c>
    </row>
    <row r="27" ht="15.75" customHeight="1">
      <c r="B27" s="443"/>
      <c r="C27" s="462" t="s">
        <v>95</v>
      </c>
      <c r="D27" s="462">
        <v>1.0</v>
      </c>
      <c r="E27" s="448"/>
      <c r="F27" s="443"/>
      <c r="G27" s="445" t="s">
        <v>73</v>
      </c>
      <c r="H27" s="454">
        <f>SUM(H25:H26)</f>
        <v>19946</v>
      </c>
    </row>
    <row r="28" ht="15.75" customHeight="1">
      <c r="B28" s="425"/>
      <c r="C28" s="463"/>
      <c r="D28" s="463"/>
      <c r="E28" s="426"/>
      <c r="F28" s="425"/>
      <c r="G28" s="464"/>
      <c r="H28" s="465"/>
    </row>
    <row r="29" ht="15.75" customHeight="1">
      <c r="B29" s="425"/>
      <c r="C29" s="419"/>
      <c r="D29" s="419"/>
      <c r="E29" s="426"/>
      <c r="F29" s="466" t="s">
        <v>96</v>
      </c>
      <c r="G29" s="15"/>
      <c r="H29" s="467">
        <f>H27+H22+H17+H12</f>
        <v>132609</v>
      </c>
    </row>
    <row r="30" ht="15.75" customHeight="1">
      <c r="B30" s="468"/>
      <c r="C30" s="469"/>
      <c r="D30" s="470"/>
      <c r="E30" s="419"/>
      <c r="F30" s="470"/>
      <c r="G30" s="469"/>
      <c r="H30" s="470"/>
    </row>
    <row r="31" ht="15.75" customHeight="1">
      <c r="B31" s="468"/>
      <c r="C31" s="471" t="s">
        <v>97</v>
      </c>
      <c r="D31" s="472"/>
      <c r="E31" s="231"/>
      <c r="F31" s="231"/>
      <c r="G31" s="231"/>
      <c r="H31" s="231"/>
    </row>
    <row r="32" ht="15.75" customHeight="1">
      <c r="B32" s="468"/>
      <c r="C32" s="473"/>
      <c r="D32" s="14"/>
      <c r="E32" s="14"/>
      <c r="F32" s="14"/>
      <c r="G32" s="14"/>
      <c r="H32" s="15"/>
    </row>
    <row r="33" ht="15.75" customHeight="1">
      <c r="B33" s="468"/>
      <c r="C33" s="474"/>
      <c r="D33" s="14"/>
      <c r="E33" s="14"/>
      <c r="F33" s="14"/>
      <c r="G33" s="14"/>
      <c r="H33" s="15"/>
    </row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B3:H3"/>
    <mergeCell ref="C5:F5"/>
    <mergeCell ref="C6:H6"/>
    <mergeCell ref="F29:G29"/>
    <mergeCell ref="D31:H31"/>
    <mergeCell ref="C32:H32"/>
    <mergeCell ref="C33:H33"/>
  </mergeCells>
  <conditionalFormatting sqref="C10:E10">
    <cfRule type="containsText" dxfId="0" priority="1" operator="containsText" text="#N/A">
      <formula>NOT(ISERROR(SEARCH(("#N/A"),(C10))))</formula>
    </cfRule>
  </conditionalFormatting>
  <printOptions/>
  <pageMargins bottom="0.75" footer="0.0" header="0.0" left="0.7" right="0.7" top="0.75"/>
  <pageSetup orientation="landscape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2021-11-03T23:30:08Z</dcterms:created>
  <dc:creator>Jairo Alberto Nino Barbosa</dc:creator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2c76c141-ac86-40e5-abf2-c6f60e474cee_Enabled">
    <vt:lpwstr>True</vt:lpwstr>
  </property>
  <property fmtid="{D5CDD505-2E9C-101B-9397-08002B2CF9AE}" pid="3" name="MSIP_Label_2c76c141-ac86-40e5-abf2-c6f60e474cee_SiteId">
    <vt:lpwstr>fcb2b37b-5da0-466b-9b83-0014b67a7c78</vt:lpwstr>
  </property>
  <property fmtid="{D5CDD505-2E9C-101B-9397-08002B2CF9AE}" pid="4" name="MSIP_Label_2c76c141-ac86-40e5-abf2-c6f60e474cee_Owner">
    <vt:lpwstr>raulfernando.nino@bayer.com</vt:lpwstr>
  </property>
  <property fmtid="{D5CDD505-2E9C-101B-9397-08002B2CF9AE}" pid="5" name="MSIP_Label_2c76c141-ac86-40e5-abf2-c6f60e474cee_SetDate">
    <vt:lpwstr>2021-11-22T23:34:14.7847658Z</vt:lpwstr>
  </property>
  <property fmtid="{D5CDD505-2E9C-101B-9397-08002B2CF9AE}" pid="6" name="MSIP_Label_2c76c141-ac86-40e5-abf2-c6f60e474cee_Name">
    <vt:lpwstr>RESTRICTED</vt:lpwstr>
  </property>
  <property fmtid="{D5CDD505-2E9C-101B-9397-08002B2CF9AE}" pid="7" name="MSIP_Label_2c76c141-ac86-40e5-abf2-c6f60e474cee_Application">
    <vt:lpwstr>Microsoft Azure Information Protection</vt:lpwstr>
  </property>
  <property fmtid="{D5CDD505-2E9C-101B-9397-08002B2CF9AE}" pid="8" name="MSIP_Label_2c76c141-ac86-40e5-abf2-c6f60e474cee_Extended_MSFT_Method">
    <vt:lpwstr>Automatic</vt:lpwstr>
  </property>
  <property fmtid="{D5CDD505-2E9C-101B-9397-08002B2CF9AE}" pid="9" name="Sensitivity">
    <vt:lpwstr>RESTRICTED</vt:lpwstr>
  </property>
</Properties>
</file>