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s\ramesa\Documentos_CVP\Documents\CVP\2019\Junio\Plurianual\"/>
    </mc:Choice>
  </mc:AlternateContent>
  <bookViews>
    <workbookView xWindow="0" yWindow="0" windowWidth="20490" windowHeight="7650" tabRatio="291" firstSheet="2" activeTab="2"/>
  </bookViews>
  <sheets>
    <sheet name="DIFERENCIAS" sheetId="52" state="hidden" r:id="rId1"/>
    <sheet name="SOPORTE REPROGRAMACIÓN $ 2017" sheetId="53" state="hidden" r:id="rId2"/>
    <sheet name="Mayo 2019" sheetId="81"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xx" localSheetId="2">#REF!</definedName>
    <definedName name="xx">#REF!</definedName>
  </definedNames>
  <calcPr calcId="162913"/>
</workbook>
</file>

<file path=xl/calcChain.xml><?xml version="1.0" encoding="utf-8"?>
<calcChain xmlns="http://schemas.openxmlformats.org/spreadsheetml/2006/main">
  <c r="AB61" i="81" l="1"/>
  <c r="BG64" i="81"/>
  <c r="BF64" i="81"/>
  <c r="W61" i="81" s="1"/>
  <c r="V61" i="81"/>
  <c r="K61" i="81"/>
  <c r="BO63" i="81"/>
  <c r="BN63" i="81"/>
  <c r="BM63" i="81"/>
  <c r="BO72" i="81" l="1"/>
  <c r="BJ72" i="81"/>
  <c r="BG72" i="81"/>
  <c r="BF72" i="81"/>
  <c r="BB72" i="81"/>
  <c r="T71" i="81" s="1"/>
  <c r="BA72" i="81"/>
  <c r="AW72" i="81"/>
  <c r="AV72" i="81"/>
  <c r="AR72" i="81"/>
  <c r="AQ72" i="81"/>
  <c r="BO71" i="81"/>
  <c r="BN71" i="81"/>
  <c r="BN72" i="81" s="1"/>
  <c r="BM71" i="81"/>
  <c r="Z71" i="81"/>
  <c r="X71" i="81"/>
  <c r="W71" i="81"/>
  <c r="V71" i="81"/>
  <c r="S71" i="81"/>
  <c r="R71" i="81"/>
  <c r="P71" i="81"/>
  <c r="O71" i="81"/>
  <c r="L71" i="81"/>
  <c r="K71" i="81"/>
  <c r="J71" i="81"/>
  <c r="BJ64" i="81"/>
  <c r="Z61" i="81" s="1"/>
  <c r="X61" i="81"/>
  <c r="BB64" i="81"/>
  <c r="T61" i="81" s="1"/>
  <c r="BA64" i="81"/>
  <c r="S61" i="81" s="1"/>
  <c r="AW64" i="81"/>
  <c r="AV64" i="81"/>
  <c r="AR64" i="81"/>
  <c r="AQ64" i="81"/>
  <c r="BO62" i="81"/>
  <c r="BN62" i="81"/>
  <c r="BM62" i="81"/>
  <c r="BO61" i="81"/>
  <c r="BN61" i="81"/>
  <c r="BN64" i="81" s="1"/>
  <c r="BM61" i="81"/>
  <c r="P61" i="81"/>
  <c r="O61" i="81"/>
  <c r="L61" i="81"/>
  <c r="BJ54" i="81"/>
  <c r="BG54" i="81"/>
  <c r="X52" i="81" s="1"/>
  <c r="BF54" i="81"/>
  <c r="BB54" i="81"/>
  <c r="BA54" i="81"/>
  <c r="S52" i="81" s="1"/>
  <c r="AW54" i="81"/>
  <c r="AV54" i="81"/>
  <c r="AR54" i="81"/>
  <c r="AQ54" i="81"/>
  <c r="BO53" i="81"/>
  <c r="BN53" i="81"/>
  <c r="BM53" i="81"/>
  <c r="BO52" i="81"/>
  <c r="BN52" i="81"/>
  <c r="BM52" i="81"/>
  <c r="Z52" i="81"/>
  <c r="W52" i="81"/>
  <c r="V52" i="81"/>
  <c r="T52" i="81"/>
  <c r="R52" i="81"/>
  <c r="P52" i="81"/>
  <c r="O52" i="81"/>
  <c r="N52" i="81"/>
  <c r="L52" i="81"/>
  <c r="K52" i="81"/>
  <c r="J52" i="81"/>
  <c r="BJ43" i="81"/>
  <c r="Z40" i="81" s="1"/>
  <c r="BG43" i="81"/>
  <c r="BF43" i="81"/>
  <c r="W40" i="81" s="1"/>
  <c r="BB43" i="81"/>
  <c r="BA43" i="81"/>
  <c r="AW43" i="81"/>
  <c r="AV43" i="81"/>
  <c r="O40" i="81" s="1"/>
  <c r="AR43" i="81"/>
  <c r="AQ43" i="81"/>
  <c r="BO42" i="81"/>
  <c r="BN42" i="81"/>
  <c r="BM42" i="81"/>
  <c r="BL42" i="81"/>
  <c r="BO41" i="81"/>
  <c r="BN41" i="81"/>
  <c r="BM41" i="81"/>
  <c r="BL41" i="81"/>
  <c r="BO40" i="81"/>
  <c r="BO43" i="81" s="1"/>
  <c r="BN40" i="81"/>
  <c r="BN43" i="81" s="1"/>
  <c r="BM40" i="81"/>
  <c r="BL40" i="81"/>
  <c r="Y40" i="81"/>
  <c r="X40" i="81"/>
  <c r="V40" i="81"/>
  <c r="U40" i="81"/>
  <c r="AA40" i="81" s="1"/>
  <c r="T40" i="81"/>
  <c r="S40" i="81"/>
  <c r="R40" i="81"/>
  <c r="Q40" i="81"/>
  <c r="P40" i="81"/>
  <c r="N40" i="81"/>
  <c r="M40" i="81"/>
  <c r="L40" i="81"/>
  <c r="K40" i="81"/>
  <c r="J40" i="81"/>
  <c r="AB40" i="81" s="1"/>
  <c r="I40" i="81"/>
  <c r="BJ39" i="81"/>
  <c r="BG39" i="81"/>
  <c r="BF39" i="81"/>
  <c r="BB39" i="81"/>
  <c r="BA39" i="81"/>
  <c r="AW39" i="81"/>
  <c r="AV39" i="81"/>
  <c r="AR39" i="81"/>
  <c r="AQ39" i="81"/>
  <c r="BO38" i="81"/>
  <c r="BN38" i="81"/>
  <c r="BM38" i="81"/>
  <c r="BL38" i="81"/>
  <c r="BO37" i="81"/>
  <c r="BN37" i="81"/>
  <c r="BM37" i="81"/>
  <c r="BL37" i="81"/>
  <c r="BO36" i="81"/>
  <c r="BO39" i="81" s="1"/>
  <c r="BN36" i="81"/>
  <c r="BM36" i="81"/>
  <c r="BL36" i="81"/>
  <c r="Z36" i="81"/>
  <c r="X36" i="81"/>
  <c r="W36" i="81"/>
  <c r="T36" i="81"/>
  <c r="S36" i="81"/>
  <c r="P36" i="81"/>
  <c r="O36" i="81"/>
  <c r="L36" i="81"/>
  <c r="K36" i="81"/>
  <c r="J36" i="81"/>
  <c r="AB36" i="81" s="1"/>
  <c r="BJ35" i="81"/>
  <c r="BG35" i="81"/>
  <c r="X31" i="81" s="1"/>
  <c r="BF35" i="81"/>
  <c r="W31" i="81" s="1"/>
  <c r="BB35" i="81"/>
  <c r="BA35" i="81"/>
  <c r="AW35" i="81"/>
  <c r="AV35" i="81"/>
  <c r="AR35" i="81"/>
  <c r="AQ35" i="81"/>
  <c r="BO34" i="81"/>
  <c r="BN34" i="81"/>
  <c r="BM34" i="81"/>
  <c r="BO33" i="81"/>
  <c r="BN33" i="81"/>
  <c r="BM33" i="81"/>
  <c r="BO32" i="81"/>
  <c r="BN32" i="81"/>
  <c r="BM32" i="81"/>
  <c r="BO31" i="81"/>
  <c r="BN31" i="81"/>
  <c r="BM31" i="81"/>
  <c r="Z31" i="81"/>
  <c r="T31" i="81"/>
  <c r="S31" i="81"/>
  <c r="P31" i="81"/>
  <c r="O31" i="81"/>
  <c r="L31" i="81"/>
  <c r="K31" i="81"/>
  <c r="J31" i="81"/>
  <c r="AB31" i="81" s="1"/>
  <c r="BJ23" i="81"/>
  <c r="BG23" i="81"/>
  <c r="X16" i="81" s="1"/>
  <c r="BF23" i="81"/>
  <c r="W16" i="81" s="1"/>
  <c r="BB23" i="81"/>
  <c r="T16" i="81" s="1"/>
  <c r="BA23" i="81"/>
  <c r="AW23" i="81"/>
  <c r="AV23" i="81"/>
  <c r="O16" i="81" s="1"/>
  <c r="AR23" i="81"/>
  <c r="L16" i="81" s="1"/>
  <c r="AQ23" i="81"/>
  <c r="BO22" i="81"/>
  <c r="BN22" i="81"/>
  <c r="BM22" i="81"/>
  <c r="BO21" i="81"/>
  <c r="BN21" i="81"/>
  <c r="BM21" i="81"/>
  <c r="BO20" i="81"/>
  <c r="BN20" i="81"/>
  <c r="BM20" i="81"/>
  <c r="BL20" i="81"/>
  <c r="BO19" i="81"/>
  <c r="BN19" i="81"/>
  <c r="BM19" i="81"/>
  <c r="BO18" i="81"/>
  <c r="BN18" i="81"/>
  <c r="BM18" i="81"/>
  <c r="BL18" i="81"/>
  <c r="BO17" i="81"/>
  <c r="BN17" i="81"/>
  <c r="BM17" i="81"/>
  <c r="BL17" i="81"/>
  <c r="BO16" i="81"/>
  <c r="BN16" i="81"/>
  <c r="BM16" i="81"/>
  <c r="BL16" i="81"/>
  <c r="Z16" i="81"/>
  <c r="Y16" i="81"/>
  <c r="V16" i="81"/>
  <c r="U16" i="81"/>
  <c r="S16" i="81"/>
  <c r="R16" i="81"/>
  <c r="Q16" i="81"/>
  <c r="P16" i="81"/>
  <c r="N16" i="81"/>
  <c r="M16" i="81"/>
  <c r="K16" i="81"/>
  <c r="J16" i="81"/>
  <c r="I16" i="81"/>
  <c r="AC36" i="81" l="1"/>
  <c r="AD61" i="81"/>
  <c r="AB52" i="81"/>
  <c r="P72" i="81"/>
  <c r="AC52" i="81"/>
  <c r="AC71" i="81"/>
  <c r="AB71" i="81"/>
  <c r="BO64" i="81"/>
  <c r="AC61" i="81"/>
  <c r="BN54" i="81"/>
  <c r="BO54" i="81"/>
  <c r="AD40" i="81"/>
  <c r="AC40" i="81"/>
  <c r="BN39" i="81"/>
  <c r="AD36" i="81"/>
  <c r="AC31" i="81"/>
  <c r="AD31" i="81"/>
  <c r="BN35" i="81"/>
  <c r="BO35" i="81"/>
  <c r="BN23" i="81"/>
  <c r="AC16" i="81"/>
  <c r="AD16" i="81"/>
  <c r="BO23" i="81"/>
  <c r="AB16" i="81"/>
  <c r="S72" i="81"/>
  <c r="AD52" i="81"/>
  <c r="O72" i="81"/>
  <c r="T72" i="81"/>
  <c r="L72" i="81"/>
  <c r="W72" i="81"/>
  <c r="AA16" i="81"/>
  <c r="AD71" i="81"/>
  <c r="K72" i="81"/>
  <c r="AC73" i="81" l="1"/>
  <c r="AD73" i="81"/>
  <c r="F72" i="53" l="1"/>
  <c r="O67" i="53"/>
  <c r="M67" i="53"/>
  <c r="K67" i="53"/>
  <c r="I67" i="53"/>
  <c r="J66" i="53"/>
  <c r="N66" i="53" s="1"/>
  <c r="N67" i="53" s="1"/>
  <c r="O59" i="53"/>
  <c r="M59" i="53"/>
  <c r="K59" i="53"/>
  <c r="I59" i="53"/>
  <c r="J57" i="53"/>
  <c r="L57" i="53" s="1"/>
  <c r="J58" i="53"/>
  <c r="N58" i="53" s="1"/>
  <c r="J49" i="53"/>
  <c r="P49" i="53" s="1"/>
  <c r="N49" i="53"/>
  <c r="J48" i="53"/>
  <c r="I50" i="53"/>
  <c r="I40" i="53"/>
  <c r="J38" i="53"/>
  <c r="L38" i="53" s="1"/>
  <c r="P38" i="53"/>
  <c r="J39" i="53"/>
  <c r="J40" i="53" s="1"/>
  <c r="J37" i="53"/>
  <c r="O36" i="53"/>
  <c r="J34" i="53"/>
  <c r="J35" i="53"/>
  <c r="L35" i="53" s="1"/>
  <c r="J33" i="53"/>
  <c r="P33" i="53" s="1"/>
  <c r="I36" i="53"/>
  <c r="J31" i="53"/>
  <c r="J30" i="53"/>
  <c r="P30" i="53" s="1"/>
  <c r="I32" i="53"/>
  <c r="J17" i="53"/>
  <c r="J18" i="53"/>
  <c r="L18" i="53" s="1"/>
  <c r="J19" i="53"/>
  <c r="P19" i="53" s="1"/>
  <c r="J20" i="53"/>
  <c r="N20" i="53" s="1"/>
  <c r="J16" i="53"/>
  <c r="L16" i="53" s="1"/>
  <c r="I21" i="53"/>
  <c r="Q16" i="53"/>
  <c r="Q17" i="53"/>
  <c r="Q18" i="53"/>
  <c r="Q19" i="53"/>
  <c r="Q20" i="53"/>
  <c r="Q30" i="53"/>
  <c r="Q32" i="53" s="1"/>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c r="C4" i="52"/>
  <c r="C5" i="52"/>
  <c r="C2" i="52"/>
  <c r="C8" i="52"/>
  <c r="C7" i="52"/>
  <c r="C6" i="52"/>
  <c r="C3" i="52"/>
  <c r="N57" i="53"/>
  <c r="L49" i="53"/>
  <c r="P57" i="53"/>
  <c r="P20" i="53"/>
  <c r="L33" i="53"/>
  <c r="N33" i="53"/>
  <c r="N38" i="53"/>
  <c r="R38" i="53" s="1"/>
  <c r="R49" i="53"/>
  <c r="P37" i="53"/>
  <c r="N37" i="53"/>
  <c r="L37" i="53"/>
  <c r="L30" i="53" l="1"/>
  <c r="N30" i="53"/>
  <c r="J36" i="53"/>
  <c r="L34" i="53"/>
  <c r="L36" i="53" s="1"/>
  <c r="P34" i="53"/>
  <c r="P17" i="53"/>
  <c r="L17" i="53"/>
  <c r="L21" i="53" s="1"/>
  <c r="P31" i="53"/>
  <c r="P32" i="53" s="1"/>
  <c r="J32" i="53"/>
  <c r="L31" i="53"/>
  <c r="L39" i="53"/>
  <c r="N39" i="53"/>
  <c r="N40" i="53" s="1"/>
  <c r="N31" i="53"/>
  <c r="N32" i="53" s="1"/>
  <c r="N34" i="53"/>
  <c r="N17" i="53"/>
  <c r="R57" i="53"/>
  <c r="N59" i="53"/>
  <c r="F69" i="53"/>
  <c r="Q36" i="53"/>
  <c r="N19" i="53"/>
  <c r="L19" i="53"/>
  <c r="R19" i="53" s="1"/>
  <c r="R30" i="53"/>
  <c r="P39" i="53"/>
  <c r="P40" i="53" s="1"/>
  <c r="Q59" i="53"/>
  <c r="Q40" i="53"/>
  <c r="Q50" i="53"/>
  <c r="Q21" i="53"/>
  <c r="N48" i="53"/>
  <c r="N50" i="53" s="1"/>
  <c r="L48" i="53"/>
  <c r="P48" i="53"/>
  <c r="P50" i="53" s="1"/>
  <c r="R33" i="53"/>
  <c r="P58" i="53"/>
  <c r="P59" i="53" s="1"/>
  <c r="P18" i="53"/>
  <c r="J50" i="53"/>
  <c r="L20" i="53"/>
  <c r="R20" i="53" s="1"/>
  <c r="R37" i="53"/>
  <c r="J59" i="53"/>
  <c r="N18" i="53"/>
  <c r="L66" i="53"/>
  <c r="N35" i="53"/>
  <c r="P35" i="53"/>
  <c r="P36" i="53" s="1"/>
  <c r="J67" i="53"/>
  <c r="J21" i="53"/>
  <c r="P16" i="53"/>
  <c r="L40" i="53"/>
  <c r="L58" i="53"/>
  <c r="P66" i="53"/>
  <c r="P67" i="53" s="1"/>
  <c r="N16" i="53"/>
  <c r="R35" i="53" l="1"/>
  <c r="R34" i="53"/>
  <c r="R18" i="53"/>
  <c r="N21" i="53"/>
  <c r="R39" i="53"/>
  <c r="R40" i="53" s="1"/>
  <c r="T40" i="53" s="1"/>
  <c r="R17" i="53"/>
  <c r="P21" i="53"/>
  <c r="Q69" i="53"/>
  <c r="L32" i="53"/>
  <c r="R31" i="53"/>
  <c r="R32" i="53" s="1"/>
  <c r="T32" i="53" s="1"/>
  <c r="R36" i="53"/>
  <c r="T36" i="53" s="1"/>
  <c r="L67" i="53"/>
  <c r="R66" i="53"/>
  <c r="R67" i="53" s="1"/>
  <c r="T67" i="53" s="1"/>
  <c r="L50" i="53"/>
  <c r="R48" i="53"/>
  <c r="R50" i="53" s="1"/>
  <c r="T50" i="53" s="1"/>
  <c r="N36" i="53"/>
  <c r="R58" i="53"/>
  <c r="R59" i="53" s="1"/>
  <c r="T59" i="53" s="1"/>
  <c r="L59" i="53"/>
  <c r="R16" i="53"/>
  <c r="R21" i="53" s="1"/>
  <c r="T21" i="53" l="1"/>
  <c r="R69" i="53"/>
  <c r="S69" i="53" s="1"/>
</calcChain>
</file>

<file path=xl/sharedStrings.xml><?xml version="1.0" encoding="utf-8"?>
<sst xmlns="http://schemas.openxmlformats.org/spreadsheetml/2006/main" count="732" uniqueCount="173">
  <si>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</si>
  <si>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</si>
  <si>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</si>
  <si>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</si>
  <si>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</si>
  <si>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</si>
  <si>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</si>
  <si>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</si>
  <si>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</si>
  <si>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</si>
  <si>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</si>
  <si>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</si>
  <si>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</si>
  <si>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</si>
  <si>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</si>
  <si>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</si>
  <si>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</si>
  <si>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</si>
  <si>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</si>
  <si>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</si>
  <si>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PROGRAMADO PLAN BOGOTA MEJOR PARA TODOS</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</si>
  <si>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</si>
  <si>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</si>
  <si>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</si>
  <si>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</si>
  <si>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</si>
  <si>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</si>
  <si>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</si>
  <si>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</si>
  <si>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</si>
  <si>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</si>
  <si>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</si>
  <si>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</si>
  <si>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</si>
  <si>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</si>
  <si>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</si>
  <si>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</si>
  <si>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</si>
  <si>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</si>
  <si>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</si>
  <si>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</si>
  <si>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</si>
  <si>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</si>
  <si>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</si>
  <si>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</si>
  <si>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</si>
  <si>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</si>
  <si>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</si>
  <si>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</si>
  <si>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</si>
  <si>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</si>
  <si>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</si>
  <si>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</si>
  <si>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</si>
  <si>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</si>
  <si>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</si>
  <si>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</si>
  <si>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</si>
  <si>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</si>
  <si>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</si>
  <si>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</si>
  <si>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</si>
  <si>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</si>
  <si>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</si>
  <si>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</si>
  <si>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</si>
  <si>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</si>
  <si>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</si>
  <si>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</si>
  <si>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</si>
  <si>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</si>
  <si>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</si>
  <si>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</si>
  <si>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</si>
  <si>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</si>
  <si>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</si>
  <si>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</si>
  <si>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</si>
  <si>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</si>
  <si>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</si>
  <si>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</si>
  <si>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</si>
  <si>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</si>
  <si>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</si>
  <si>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Atender   el 100% de las familias que se encuentran en relocalización transitoria</t>
  </si>
  <si>
    <t xml:space="preserve">Adquirir 370 Predios en Alto Riesgo </t>
  </si>
  <si>
    <t>AJUSTADO CUOTA GLOBAL</t>
  </si>
  <si>
    <t>FECHA DE ACTUALIZACIÓN  13/10/2016 POAI 2017</t>
  </si>
  <si>
    <t>Atender   el 100% de los hogares que se encuentran en relocalización transitoria</t>
  </si>
  <si>
    <t>Asignar 1.428 Valor Único de Reconocimiento -VUR-</t>
  </si>
  <si>
    <t>Adquirir 370 Predios en Alto Riesgo</t>
  </si>
  <si>
    <t>Lograr que 2.102 hogares seleccionen vivienda</t>
  </si>
  <si>
    <t>ESTRATEGIAS</t>
  </si>
  <si>
    <t xml:space="preserve">1. Ejecutar los Proyectos  Estudios y Diseños de Infraestructura en Espacios Públicos a Escala Barrial en los Territorios Priorizados  para la accesibilidad de los ciudadanos a un Hábitat.
2. Ejecutar los Proyectos  Obras de Infraestructura en Espacios Públicos a Escala Barrial en los Territorios Priorizados  para la accesibilidad de los ciudadanos a un Hábitat.
</t>
  </si>
  <si>
    <t xml:space="preserve">1. Ejecutar las acciones necesarias para el desarrollo de la Asistencia técnica, social y financiera, a los hogares beneficiarios del Programa de Mejoramiento de Vivienda localizados en zona urbana y rural, en cumplimiento de las estrategias de intervención establecidas para dar tratamiento a las modalidades del Subsidio Distrital de Vivienda en Especie.
2. Realizar la supervisión a la interventoría de obra de los proyectos de mejoramiento de vivienda desarrollados mediante el Subsidio Distrital de Vivienda en Especie SDVE, con el fin de garantizar la calidad, el cumplimiento y la estabilidad de las obras.
3. Brindar acompañamiento técnico, jurídico y social a los hogares inscritos al Programa de Mejoramiento de Vivienda, para la consecución y/o trámite de Licencia de Construcción y/o Acto de Reconocimiento, encaminados al mejoramiento de su vivienda.
4. Gestionar las acciones necesarias con entidades, organizaciones, profesionales individualizados y en general todo agente que intervenga en la ejecución total o parcial de los proyectos de mejoramiento de vivienda a nivel Distrital y Nacional.
</t>
  </si>
  <si>
    <t xml:space="preserve">1. Promover el derecho a la propiedad,  determinando y cuantificando la situación de titularidad predial en el  Distrito Capital.
2. Realizar las gestiones necesarias para escriturar los predios de proyectos urbanísticos desarrollados por la CVP.
3. Cerrar los Proyectos constructivos  y de urbanismo para  Vivienda VIP 
4. Dar continuidad a los mecanismos de coordinación interinstitucionales para la transferencia de zonas de cesión de los proyectos constructivos de la CVP.
5. Desarrollar estrategias e instrumentos que faciliten el acompañamiento social, técnico, jurídico y financiero a las familias objeto de atención en el proyecto de titulación y urbanizaciones.
</t>
  </si>
  <si>
    <t xml:space="preserve">1. Modernizar la infraestructura  tecnológica  de la Caja de la Vivienda Popular. 
2. Integrar los Sistema de Información de la Entidad para el suministro de información con calidad, oportunidad y confiabilidad. 
3. Fortalecer, mantener y actualizar los sistemas de información, para garantizar el control, manejo, confiabilidad y calidad de los datos registrados, facilitando la gestión de la entidad en el cumplimiento de su misión.
4. Mejorar el servicio de soporte a los diferentes actores que utilizan herramientas tecnológicas y de información, cumpliendo con acuerdos de niveles de servicio establecidos. </t>
  </si>
  <si>
    <t xml:space="preserve">1. Generar las condiciones presupuestales necesarias que permitan reasentar a los hogares en riesgo, de manera tal, que ello incentive la oferta de vivienda de interés prioritario en la ciudad para su atención en el corto plazo.
2. Lograr que las familias vinculadas al programa de reasentamientos seleccionen una unidad habitacional de reposición definitiva, seguros y en condiciones dignas, así como técnica y jurídicamente viables.
3. Salvaguardar la vida de las familias declaradas en alto riesgo no mitigable a través de la modalidad de relocalización transitoria.
4. Adquirir los predios declarados en riesgo mediante la aplicación del Decreto 511 de 2010.
5. Entregar a las familias declaradas en riesgo, su predio de reposición definitiva en óptimas condiciones técnicamente y jurídicamente viables, seguros y en condiciones dignas.
</t>
  </si>
  <si>
    <t>Dirección de Reasentamiento</t>
  </si>
  <si>
    <t>RESPONSABLE DEL PROYECTO</t>
  </si>
  <si>
    <t>Dirección de Mejoramiento de Barrios</t>
  </si>
  <si>
    <t>Dirección de Mejoramiento de Vivienda</t>
  </si>
  <si>
    <t>Dirección de urbanizaciones y Titulación</t>
  </si>
  <si>
    <t>Dirección de Gestión Corporativa y CID</t>
  </si>
  <si>
    <t>INDICADOR</t>
  </si>
  <si>
    <t>Indice de  eficiencia de relocalización</t>
  </si>
  <si>
    <t xml:space="preserve">Número de hogares reasentados </t>
  </si>
  <si>
    <t>Número de VUR asignados</t>
  </si>
  <si>
    <t>No. de hogares con selección de vivienda</t>
  </si>
  <si>
    <t>No. de predios en alto riesgo adquiridos</t>
  </si>
  <si>
    <t xml:space="preserve">Contribuir 100% al mejoramiento de barrios a través de los  Procesos  Estudios y Diseños   de Infraestructura en Espacios Públicos a escala barrial en los Territorios Priorizados  para la accesibilidad de los ciudadanos a un Hábitat.
</t>
  </si>
  <si>
    <t xml:space="preserve">Porcentaje de avance en el mejoramiento de barrios a través de los  Procesos  de Estudios y Diseños   de Infraestructura en Espacios Públicos a escala barrial en los Territorios Priorizados  </t>
  </si>
  <si>
    <t xml:space="preserve">Porcentaje de avance en el mejoramiento de barrios a través de los Procesos de Obras  de Infraestructura en Espacios Públicos a escala barrial en los Territorios Priorizados  </t>
  </si>
  <si>
    <t xml:space="preserve">Número de asistencias técnicas, jurídicas y sociales realizadas en las intervenciones integrales de mejoramiento de vivienda priorizadas </t>
  </si>
  <si>
    <t xml:space="preserve">Número de visitas realizadas para supervisar la interventorías de las obras de Mejoramiento de Vivienda, priorizadas </t>
  </si>
  <si>
    <t xml:space="preserve">Número de  radicaciones de licencias de construcción y/o actos de reconocimiento realizadas </t>
  </si>
  <si>
    <t>Número de predios titulados</t>
  </si>
  <si>
    <t>Número de zonas de cesión entregadas</t>
  </si>
  <si>
    <t>Número de proyectos constructivos y de urbanismo con cierre</t>
  </si>
  <si>
    <t>Porcentaje de implementación de plan de acción para la transparencia y las comunicaciones</t>
  </si>
  <si>
    <t>Porcentaje de implementación del plan de acción de servicio  a la ciudadanía</t>
  </si>
  <si>
    <t>Porcentaje de implementación del Sistema Integrado de Gestión, con relación a los componentes establecidos normativamente</t>
  </si>
  <si>
    <t>Porcentaje de implementación de los servicios de apoyo y desarrollo institucional para el buen funcionamiento de la Entidad  de acuerdo al plan de acción.</t>
  </si>
  <si>
    <t>Porcentaje de avance en la implementación del plan de acción para el fortalecimiento, innovación e integración de los sistemas de información</t>
  </si>
  <si>
    <t>Realizar 8.610  visitas para supervisar la interventorías de las obras de Mejoramiento de Vivienda, priorizadas por la Secretaria Distrital del Hábitat</t>
  </si>
  <si>
    <t>Atención al 100% de las familias localizadas en el predio vereditas en la localidad de Kennedy en el marco del decreto 457 de 2017, que cumplan los requisitos de ingreso al programa.</t>
  </si>
  <si>
    <t>Porcentaje de Familias localizadas en el predio vereditas atendidas</t>
  </si>
  <si>
    <t>N.A.</t>
  </si>
  <si>
    <t xml:space="preserve">1. Diseñar e implementar acciones integrales de lucha contra la corrupción, con acciones definidas, orientadas al cumplimiento de la gestión de manera eficaz, eficiente y transparente, que permita elevar la percepción ciudadana de transparencia y la confianza en la Entidad y en los servidores públicos.
2. Diseñar e implementar mecanismos permanentes de interlocución con la ciudadanía que promuevan eficientemente el control social y la participación de los ciudadanos que acceden a los servicios ofrecidos por la CVP </t>
  </si>
  <si>
    <t xml:space="preserve">COMPONENTE DE GESTIÓN </t>
  </si>
  <si>
    <t>Pilar / Eje transversal</t>
  </si>
  <si>
    <t xml:space="preserve">Programa </t>
  </si>
  <si>
    <t>Proyecto estratégico</t>
  </si>
  <si>
    <t>Meta PDD</t>
  </si>
  <si>
    <t>Cód.</t>
  </si>
  <si>
    <t>Nombre</t>
  </si>
  <si>
    <t>01'</t>
  </si>
  <si>
    <t xml:space="preserve"> IGUALDAD DE CALIDAD DE VIDA</t>
  </si>
  <si>
    <t>Familias Protegidas y Adaptadas al Cambio Climático</t>
  </si>
  <si>
    <t>Reducción de condiciones de amenaza y vulnerabilidad de los ciudadanos</t>
  </si>
  <si>
    <t>Reasentar a 4000 familias localizadas en zonas de riesgo no mitigable</t>
  </si>
  <si>
    <t>DEMOCRACIA URBANA</t>
  </si>
  <si>
    <t>Intervenciones integrales del Hábitat</t>
  </si>
  <si>
    <t xml:space="preserve"> Intervenciones integrales del hábitat</t>
  </si>
  <si>
    <t>Desarrollar el 100% de las intervenciones priorizadas de mejoramiento</t>
  </si>
  <si>
    <t>Titular 10.000 predios</t>
  </si>
  <si>
    <t>GOBIERNO LEGÍTIMO, FORTALECIMIENTO LOCAL Y EFICIENCIA</t>
  </si>
  <si>
    <t>Transparencia, gestión pública y servicio a la ciudadanía</t>
  </si>
  <si>
    <t xml:space="preserve"> Fortalecimiento de la gestión pública. Efectiva y eficiente</t>
  </si>
  <si>
    <t xml:space="preserve">
Llevar a un 100% la implementación de las leyes 1712 de 2014 (Ley de Transparencia y del Derecho de Acceso a la Información Pública) y 1474 de 2011 </t>
  </si>
  <si>
    <t>Modernización Institucional</t>
  </si>
  <si>
    <t>Modernización Administrativa</t>
  </si>
  <si>
    <t>Desarrollar el 100% de actividades de intervención para el mejoramiento de la infraestructura física, dotacional y administrativa</t>
  </si>
  <si>
    <t>Gobierno y Ciudadanía Digital</t>
  </si>
  <si>
    <t>Fortalecimiento institucional a través del uso de TIC</t>
  </si>
  <si>
    <t>Optimizar Sistemas de información para optimizar la gestión (hadware y software)</t>
  </si>
  <si>
    <t>OBJETIVO ESTRATÉGICO</t>
  </si>
  <si>
    <t>Ejecutar las políticas de la
secretaria del Hábitat a
través de los programas de
Titulación de Predios,
Mejoramiento de Viviendas,
Mejoramiento de Barrios y
Reasentamientos humanos
conforme el Plan Distrital de
Desarrollo vigente.</t>
  </si>
  <si>
    <t>Promover la cultura de
transparencia y probidad a
través de una comunicación
integral con las partes
interesadas para construir
relaciones de confianza.</t>
  </si>
  <si>
    <t>Prestar un servicio
adecuado a los ciudadanos
satisfaciendo sus
necesidades conforme a la
misionalidad de la entidad.</t>
  </si>
  <si>
    <t xml:space="preserve">Desarrollar e implementar
un Sistema Integrado de
Gestión institucional basado
en mejora continua
</t>
  </si>
  <si>
    <t>Adoptar soluciones
tecnológicas de punta que
correspondan a las
necesidades de la entidad y
que contribuyan al alcance
de las metas institucionales</t>
  </si>
  <si>
    <t>Entregar 9 zonas de Cesión</t>
  </si>
  <si>
    <t>Pago del 100% de compromisos de vigencias anteriores fenecidas que cumplan con los requisitos técnicos, financieros y jurídicos.</t>
  </si>
  <si>
    <t>Porcentaje de compromisos de vigencias anteriores fenecidas que cumplan con los requisitos técnicos, financieros y jurídicos pagados</t>
  </si>
  <si>
    <t xml:space="preserve">Realizar 34,250 asistencias técnicas, jurídicas y sociales en las intervenciones integrales de mejoramiento de vivienda priorizadas por la Secretaria Distrital del Hábitat
</t>
  </si>
  <si>
    <t>NA</t>
  </si>
  <si>
    <t>Desarrollar el 100% de las intervenciones de infraestructura priorizadas en el convenio interadministrativo No. 618 de 2018</t>
  </si>
  <si>
    <t>Porcentaje de ejecución   las intervenciones de infraestructura priorizadas en el convenio interadministrativo No. 618 de 2018</t>
  </si>
  <si>
    <t>Pagar el 100 % de compromisos de vigencias anteriores fenecidas que cumplan con los requisitos técnicos, financieros y jurídicos</t>
  </si>
  <si>
    <t>Porcentaje de pagos de pasivos exigibles</t>
  </si>
  <si>
    <t xml:space="preserve">1. Integrar de manera armónica y complementaria el Modelo Estándar de Control Interno - MECI 1000:2005, la Norma Técnica de Calidad - NTCGP 1000:2009 y el Plan de Desarrollo Administrativo - PDA, conforme a los lineamientos establecidos en las normas y leyes vigentes
2. Garantizar la prestación de los servicios de apoyo logístico que permita la correcta operación de las áreas administrativas y misionales de la Caja de Vivienda Popular
3. Desarrollar las actividades administrativas y técnicas que permiten un eficiente, eficaz y efectivo manejo y organización de la documentación producida y recibida por la Caja
4. Organizar, dirigir y ejecutar las operaciones financieras, contables, de tesorería, presupuesto y recaudo de la Caja de Vivienda Popular
</t>
  </si>
  <si>
    <t>Garantizar los servicios de apoyo administrativo y desarrollo institucional para el buen funcionamiento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</si>
</sst>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Red]\-&quot;$&quot;#,##0"/>
    <numFmt numFmtId="165" formatCode="_-&quot;$&quot;* #,##0_-;\-&quot;$&quot;* #,##0_-;_-&quot;$&quot;* &quot;-&quot;_-;_-@_-"/>
    <numFmt numFmtId="166" formatCode="_-&quot;$&quot;* #,##0.00_-;\-&quot;$&quot;* #,##0.00_-;_-&quot;$&quot;* &quot;-&quot;??_-;_-@_-"/>
    <numFmt numFmtId="167" formatCode="&quot;$&quot;\ #,##0_);\(&quot;$&quot;\ #,##0\)"/>
    <numFmt numFmtId="168" formatCode="_(&quot;$&quot;\ * #,##0_);_(&quot;$&quot;\ * \(#,##0\);_(&quot;$&quot;\ * &quot;-&quot;_);_(@_)"/>
    <numFmt numFmtId="169" formatCode="_(&quot;$&quot;\ * #,##0.00_);_(&quot;$&quot;\ * \(#,##0.00\);_(&quot;$&quot;\ * &quot;-&quot;??_);_(@_)"/>
    <numFmt numFmtId="170" formatCode="_(* #,##0.00_);_(* \(#,##0.00\);_(* &quot;-&quot;??_);_(@_)"/>
    <numFmt numFmtId="171" formatCode="_-* #,##0.00\ _€_-;\-* #,##0.00\ _€_-;_-* &quot;-&quot;??\ _€_-;_-@_-"/>
    <numFmt numFmtId="172" formatCode="0.0%"/>
    <numFmt numFmtId="173" formatCode="_(&quot;$&quot;\ * #,##0_);_(&quot;$&quot;\ * \(#,##0\);_(&quot;$&quot;\ * &quot;-&quot;??_);_(@_)"/>
    <numFmt numFmtId="174" formatCode="_ [$€-2]\ * #,##0.00_ ;_ [$€-2]\ * \-#,##0.00_ ;_ [$€-2]\ * &quot;-&quot;??_ "/>
    <numFmt numFmtId="175" formatCode="_(* #,##0_);_(* \(#,##0\);_(* &quot;-&quot;??_);_(@_)"/>
    <numFmt numFmtId="176" formatCode="&quot;$&quot;\ #,##0"/>
    <numFmt numFmtId="177" formatCode="_(* #,##0.0_);_(* \(#,##0.0\);_(* &quot;-&quot;??_);_(@_)"/>
    <numFmt numFmtId="178" formatCode="[$€-2]\ #,##0.00_);[Red]\([$€-2]\ #,##0.00\)"/>
    <numFmt numFmtId="179" formatCode="&quot;$&quot;\ #,##0.00;&quot;$&quot;\ \-#,##0.00"/>
    <numFmt numFmtId="180" formatCode="&quot;$&quot;\ #,##0.00;[Red]&quot;$&quot;\ \-#,##0.00"/>
    <numFmt numFmtId="181" formatCode="_ &quot;$&quot;\ * #,##0.00_ ;_ &quot;$&quot;\ * \-#,##0.00_ ;_ &quot;$&quot;\ * &quot;-&quot;??_ ;_ @_ "/>
    <numFmt numFmtId="182" formatCode="_ * #,##0.00_ ;_ * \-#,##0.00_ ;_ * &quot;-&quot;??_ ;_ @_ "/>
    <numFmt numFmtId="183" formatCode="_(&quot;$&quot;* #,##0.00_);_(&quot;$&quot;* \(#,##0.00\);_(&quot;$&quot;* &quot;-&quot;??_);_(@_)"/>
    <numFmt numFmtId="184" formatCode="_-* #,##0.00\ _P_t_a_-;\-* #,##0.00\ _P_t_a_-;_-* &quot;-&quot;??\ _P_t_a_-;_-@_-"/>
    <numFmt numFmtId="185" formatCode="[$$-80A]#,##0.00"/>
    <numFmt numFmtId="186" formatCode="_-* #,##0.00\ _p_t_a_-;\-* #,##0.00\ _p_t_a_-;_-* &quot;-&quot;??\ _p_t_a_-;_-@_-"/>
    <numFmt numFmtId="187" formatCode="_-* #,##0\ _P_t_a_-;\-* #,##0\ _P_t_a_-;_-* &quot;-&quot;\ _P_t_a_-;_-@_-"/>
    <numFmt numFmtId="188" formatCode="_ [$€]\ * #,##0.00_ ;_ [$€]\ * \-#,##0.00_ ;_ [$€]\ * &quot;-&quot;??_ ;_ @_ "/>
    <numFmt numFmtId="189" formatCode="&quot;$&quot;\ #,##0_);[Red]\(&quot;$&quot;\ #,##0\)"/>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Arial Unicode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b/>
      <sz val="11"/>
      <name val="Arial Narrow"/>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b/>
      <sz val="11"/>
      <name val="Calibri"/>
      <family val="2"/>
      <scheme val="minor"/>
    </font>
    <font>
      <b/>
      <sz val="10"/>
      <color theme="1"/>
      <name val="Arial"/>
      <family val="2"/>
    </font>
    <font>
      <b/>
      <sz val="11"/>
      <color theme="0"/>
      <name val="Arial Narrow"/>
      <family val="2"/>
    </font>
    <font>
      <sz val="10"/>
      <color theme="1"/>
      <name val="Times New Roman"/>
      <family val="1"/>
    </font>
    <font>
      <sz val="10"/>
      <name val="Arial"/>
      <family val="2"/>
    </font>
    <font>
      <sz val="9"/>
      <name val="Times New Roman"/>
      <family val="1"/>
    </font>
    <font>
      <sz val="11"/>
      <color rgb="FF006100"/>
      <name val="Calibri"/>
      <family val="2"/>
      <scheme val="minor"/>
    </font>
    <font>
      <sz val="10"/>
      <name val="Arial"/>
    </font>
    <font>
      <sz val="11"/>
      <color rgb="FF9C6500"/>
      <name val="Calibri"/>
      <family val="2"/>
      <scheme val="minor"/>
    </font>
  </fonts>
  <fills count="19">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
      <patternFill patternType="solid">
        <fgColor theme="9" tint="0.39997558519241921"/>
        <bgColor indexed="64"/>
      </patternFill>
    </fill>
    <fill>
      <patternFill patternType="solid">
        <fgColor rgb="FFC6EFCE"/>
      </patternFill>
    </fill>
    <fill>
      <patternFill patternType="solid">
        <fgColor rgb="FFFFEB9C"/>
      </patternFill>
    </fill>
    <fill>
      <patternFill patternType="solid">
        <fgColor theme="8" tint="0.59999389629810485"/>
        <bgColor indexed="64"/>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480">
    <xf numFmtId="0" fontId="0" fillId="0" borderId="0"/>
    <xf numFmtId="0" fontId="12" fillId="2" borderId="0" applyNumberFormat="0" applyBorder="0" applyAlignment="0" applyProtection="0"/>
    <xf numFmtId="17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2" fillId="2" borderId="0" applyNumberFormat="0" applyBorder="0" applyAlignment="0" applyProtection="0"/>
    <xf numFmtId="0" fontId="12" fillId="2" borderId="0" applyNumberFormat="0" applyBorder="0" applyAlignment="0" applyProtection="0"/>
    <xf numFmtId="174" fontId="3"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4" fontId="1" fillId="0" borderId="0" applyFont="0" applyFill="0" applyBorder="0" applyAlignment="0" applyProtection="0"/>
    <xf numFmtId="188" fontId="3" fillId="0" borderId="0" applyFont="0" applyFill="0" applyBorder="0" applyAlignment="0" applyProtection="0"/>
    <xf numFmtId="184" fontId="1" fillId="0" borderId="0" applyFont="0" applyFill="0" applyBorder="0" applyAlignment="0" applyProtection="0"/>
    <xf numFmtId="0" fontId="1" fillId="0" borderId="0"/>
    <xf numFmtId="0" fontId="24"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170" fontId="20" fillId="0" borderId="0" applyFont="0" applyFill="0" applyBorder="0" applyAlignment="0" applyProtection="0"/>
    <xf numFmtId="178"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8" fontId="3"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43" fontId="20"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83" fontId="3" fillId="0" borderId="0" applyFont="0" applyFill="0" applyBorder="0" applyAlignment="0" applyProtection="0"/>
    <xf numFmtId="171" fontId="2"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2"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68" fontId="3" fillId="0" borderId="0" applyFont="0" applyFill="0" applyBorder="0" applyAlignment="0" applyProtection="0"/>
    <xf numFmtId="169" fontId="20" fillId="0" borderId="0" applyFont="0" applyFill="0" applyBorder="0" applyAlignment="0" applyProtection="0"/>
    <xf numFmtId="169" fontId="3" fillId="0" borderId="0" applyFont="0" applyFill="0" applyBorder="0" applyAlignment="0" applyProtection="0"/>
    <xf numFmtId="169" fontId="20" fillId="0" borderId="0" applyFont="0" applyFill="0" applyBorder="0" applyAlignment="0" applyProtection="0"/>
    <xf numFmtId="169" fontId="3" fillId="0" borderId="0" applyFont="0" applyFill="0" applyBorder="0" applyAlignment="0" applyProtection="0"/>
    <xf numFmtId="169" fontId="20"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 fillId="0" borderId="0" applyFont="0" applyFill="0" applyBorder="0" applyAlignment="0" applyProtection="0"/>
    <xf numFmtId="179" fontId="3" fillId="0" borderId="0" applyFont="0" applyFill="0" applyBorder="0" applyAlignment="0" applyProtection="0"/>
    <xf numFmtId="169" fontId="3" fillId="0" borderId="0" applyFont="0" applyFill="0" applyBorder="0" applyAlignment="0" applyProtection="0"/>
    <xf numFmtId="179" fontId="3" fillId="0" borderId="0" applyFont="0" applyFill="0" applyBorder="0" applyAlignment="0" applyProtection="0"/>
    <xf numFmtId="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9" fontId="1" fillId="0" borderId="0" applyFont="0" applyFill="0" applyBorder="0" applyAlignment="0" applyProtection="0"/>
    <xf numFmtId="0" fontId="13" fillId="3" borderId="0" applyNumberFormat="0" applyBorder="0" applyAlignment="0" applyProtection="0"/>
    <xf numFmtId="0" fontId="3" fillId="0" borderId="0"/>
    <xf numFmtId="0" fontId="20"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18" fillId="0" borderId="0"/>
    <xf numFmtId="0" fontId="3" fillId="0" borderId="0"/>
    <xf numFmtId="0" fontId="20" fillId="0" borderId="0"/>
    <xf numFmtId="0" fontId="20" fillId="0" borderId="0"/>
    <xf numFmtId="0" fontId="3" fillId="0" borderId="0" applyNumberFormat="0" applyFont="0" applyFill="0" applyBorder="0" applyAlignment="0" applyProtection="0">
      <alignment vertical="top"/>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3" fillId="0" borderId="0"/>
    <xf numFmtId="0" fontId="3" fillId="0" borderId="0"/>
    <xf numFmtId="0" fontId="20" fillId="0" borderId="0"/>
    <xf numFmtId="0" fontId="20" fillId="0" borderId="0"/>
    <xf numFmtId="0" fontId="3" fillId="0" borderId="0"/>
    <xf numFmtId="0" fontId="3" fillId="0" borderId="0"/>
    <xf numFmtId="0" fontId="20" fillId="0" borderId="0"/>
    <xf numFmtId="0" fontId="20" fillId="0" borderId="0"/>
    <xf numFmtId="0" fontId="3" fillId="0" borderId="0" applyNumberFormat="0" applyFont="0" applyFill="0" applyBorder="0" applyAlignment="0" applyProtection="0">
      <alignment vertical="top"/>
    </xf>
    <xf numFmtId="0" fontId="20" fillId="0" borderId="0"/>
    <xf numFmtId="0" fontId="3" fillId="0" borderId="0" applyNumberFormat="0" applyFont="0" applyFill="0" applyBorder="0" applyAlignment="0" applyProtection="0">
      <alignment vertical="top"/>
    </xf>
    <xf numFmtId="0" fontId="3" fillId="0" borderId="0"/>
    <xf numFmtId="0" fontId="20" fillId="0" borderId="0"/>
    <xf numFmtId="0" fontId="20"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0" fontId="3" fillId="0" borderId="0"/>
    <xf numFmtId="9" fontId="1" fillId="0" borderId="0" applyFont="0" applyFill="0" applyBorder="0" applyAlignment="0" applyProtection="0"/>
    <xf numFmtId="169" fontId="1" fillId="0" borderId="0" applyFont="0" applyFill="0" applyBorder="0" applyAlignment="0" applyProtection="0"/>
    <xf numFmtId="0" fontId="4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0" fillId="0" borderId="0"/>
    <xf numFmtId="0" fontId="20" fillId="0" borderId="0"/>
    <xf numFmtId="0" fontId="20" fillId="0" borderId="0"/>
    <xf numFmtId="43" fontId="20" fillId="0" borderId="0" applyFont="0" applyFill="0" applyBorder="0" applyAlignment="0" applyProtection="0"/>
    <xf numFmtId="0" fontId="20" fillId="0" borderId="0"/>
    <xf numFmtId="0" fontId="20" fillId="0" borderId="0"/>
    <xf numFmtId="0" fontId="3" fillId="0" borderId="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43" fontId="20"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9"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9" fontId="20" fillId="0" borderId="0" applyFont="0" applyFill="0" applyBorder="0" applyAlignment="0" applyProtection="0"/>
    <xf numFmtId="0" fontId="20" fillId="0" borderId="0"/>
    <xf numFmtId="0" fontId="20" fillId="0" borderId="0"/>
    <xf numFmtId="171" fontId="20" fillId="0" borderId="0" applyFont="0" applyFill="0" applyBorder="0" applyAlignment="0" applyProtection="0"/>
    <xf numFmtId="0" fontId="20" fillId="0" borderId="0"/>
    <xf numFmtId="0" fontId="20" fillId="0" borderId="0"/>
    <xf numFmtId="0" fontId="3" fillId="0" borderId="0"/>
    <xf numFmtId="0" fontId="20" fillId="0" borderId="0"/>
    <xf numFmtId="0" fontId="20" fillId="0" borderId="0"/>
    <xf numFmtId="0" fontId="20" fillId="0" borderId="0"/>
    <xf numFmtId="0" fontId="20" fillId="0" borderId="0"/>
    <xf numFmtId="42" fontId="3" fillId="0" borderId="0" applyFont="0" applyFill="0" applyBorder="0" applyAlignment="0" applyProtection="0"/>
    <xf numFmtId="0" fontId="20"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9" fontId="20" fillId="0" borderId="0" applyFont="0" applyFill="0" applyBorder="0" applyAlignment="0" applyProtection="0"/>
    <xf numFmtId="0" fontId="20" fillId="0" borderId="0"/>
    <xf numFmtId="0" fontId="20" fillId="0" borderId="0"/>
    <xf numFmtId="43" fontId="20" fillId="0" borderId="0" applyFont="0" applyFill="0" applyBorder="0" applyAlignment="0" applyProtection="0"/>
    <xf numFmtId="0" fontId="20" fillId="0" borderId="0"/>
    <xf numFmtId="0" fontId="20" fillId="0" borderId="0"/>
    <xf numFmtId="0" fontId="3" fillId="0" borderId="0"/>
    <xf numFmtId="43" fontId="20" fillId="0" borderId="0" applyFont="0" applyFill="0" applyBorder="0" applyAlignment="0" applyProtection="0"/>
    <xf numFmtId="169"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9" fontId="20" fillId="0" borderId="0" applyFont="0" applyFill="0" applyBorder="0" applyAlignment="0" applyProtection="0"/>
    <xf numFmtId="0" fontId="20" fillId="0" borderId="0"/>
    <xf numFmtId="0" fontId="20" fillId="0" borderId="0"/>
    <xf numFmtId="171" fontId="20" fillId="0" borderId="0" applyFont="0" applyFill="0" applyBorder="0" applyAlignment="0" applyProtection="0"/>
    <xf numFmtId="0" fontId="20" fillId="0" borderId="0"/>
    <xf numFmtId="0" fontId="20" fillId="0" borderId="0"/>
    <xf numFmtId="0" fontId="3" fillId="0" borderId="0"/>
    <xf numFmtId="0" fontId="3" fillId="0" borderId="0"/>
    <xf numFmtId="0" fontId="20" fillId="0" borderId="0"/>
    <xf numFmtId="0" fontId="20" fillId="0" borderId="0"/>
    <xf numFmtId="0" fontId="20" fillId="0" borderId="0"/>
    <xf numFmtId="0" fontId="20" fillId="0" borderId="0"/>
    <xf numFmtId="42" fontId="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18" fillId="0" borderId="0"/>
    <xf numFmtId="41"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0" fontId="18" fillId="0" borderId="0"/>
    <xf numFmtId="0" fontId="18" fillId="0" borderId="0"/>
    <xf numFmtId="0" fontId="3" fillId="0" borderId="0"/>
    <xf numFmtId="0" fontId="20" fillId="0" borderId="0"/>
    <xf numFmtId="0" fontId="18" fillId="0" borderId="0"/>
    <xf numFmtId="43" fontId="20" fillId="0" borderId="0" applyFont="0" applyFill="0" applyBorder="0" applyAlignment="0" applyProtection="0"/>
    <xf numFmtId="43" fontId="20" fillId="0" borderId="0" applyFont="0" applyFill="0" applyBorder="0" applyAlignment="0" applyProtection="0"/>
    <xf numFmtId="9" fontId="3" fillId="0" borderId="0" applyFont="0" applyFill="0" applyBorder="0" applyAlignment="0" applyProtection="0"/>
    <xf numFmtId="169" fontId="20" fillId="0" borderId="0" applyFont="0" applyFill="0" applyBorder="0" applyAlignment="0" applyProtection="0"/>
    <xf numFmtId="43" fontId="20" fillId="0" borderId="0" applyFont="0" applyFill="0" applyBorder="0" applyAlignment="0" applyProtection="0"/>
    <xf numFmtId="41" fontId="3"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1" fontId="20" fillId="0" borderId="0" applyFont="0" applyFill="0" applyBorder="0" applyAlignment="0" applyProtection="0"/>
    <xf numFmtId="165" fontId="20" fillId="0" borderId="0" applyFont="0" applyFill="0" applyBorder="0" applyAlignment="0" applyProtection="0"/>
    <xf numFmtId="0" fontId="20" fillId="0" borderId="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3" fillId="0" borderId="0"/>
    <xf numFmtId="0" fontId="12"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79" fontId="3" fillId="0" borderId="0" applyFont="0" applyFill="0" applyBorder="0" applyAlignment="0" applyProtection="0"/>
    <xf numFmtId="0" fontId="13" fillId="3" borderId="0" applyNumberFormat="0" applyBorder="0" applyAlignment="0" applyProtection="0"/>
    <xf numFmtId="16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20"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20"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20" fillId="0" borderId="0"/>
    <xf numFmtId="171" fontId="1" fillId="0" borderId="0" applyFont="0" applyFill="0" applyBorder="0" applyAlignment="0" applyProtection="0"/>
    <xf numFmtId="0" fontId="20" fillId="0" borderId="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20"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20" fillId="0" borderId="0"/>
    <xf numFmtId="0" fontId="2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2"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0" fontId="13" fillId="3"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9" fontId="3" fillId="0" borderId="0" applyFont="0" applyFill="0" applyBorder="0" applyAlignment="0" applyProtection="0"/>
    <xf numFmtId="9" fontId="1" fillId="0" borderId="0" applyFont="0" applyFill="0" applyBorder="0" applyAlignment="0" applyProtection="0"/>
    <xf numFmtId="0" fontId="14" fillId="0" borderId="1" applyNumberFormat="0" applyFill="0" applyAlignment="0" applyProtection="0"/>
    <xf numFmtId="42" fontId="3" fillId="0" borderId="0" applyFont="0" applyFill="0" applyBorder="0" applyAlignment="0" applyProtection="0"/>
    <xf numFmtId="43" fontId="20" fillId="0" borderId="0" applyFont="0" applyFill="0" applyBorder="0" applyAlignment="0" applyProtection="0"/>
    <xf numFmtId="169" fontId="3" fillId="0" borderId="0" applyFont="0" applyFill="0" applyBorder="0" applyAlignment="0" applyProtection="0"/>
    <xf numFmtId="169"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9" fontId="20" fillId="0" borderId="0" applyFont="0" applyFill="0" applyBorder="0" applyAlignment="0" applyProtection="0"/>
    <xf numFmtId="43" fontId="20" fillId="0" borderId="0" applyFont="0" applyFill="0" applyBorder="0" applyAlignment="0" applyProtection="0"/>
    <xf numFmtId="169"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9" fontId="20" fillId="0" borderId="0" applyFont="0" applyFill="0" applyBorder="0" applyAlignment="0" applyProtection="0"/>
    <xf numFmtId="43" fontId="20" fillId="0" borderId="0" applyFont="0" applyFill="0" applyBorder="0" applyAlignment="0" applyProtection="0"/>
    <xf numFmtId="169"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9" fontId="20" fillId="0" borderId="0" applyFont="0" applyFill="0" applyBorder="0" applyAlignment="0" applyProtection="0"/>
    <xf numFmtId="43" fontId="20" fillId="0" borderId="0" applyFont="0" applyFill="0" applyBorder="0" applyAlignment="0" applyProtection="0"/>
    <xf numFmtId="169"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9"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43" fontId="1"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2"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3" fillId="0" borderId="0"/>
    <xf numFmtId="0" fontId="18" fillId="0" borderId="0"/>
    <xf numFmtId="0" fontId="18" fillId="0" borderId="0"/>
    <xf numFmtId="169" fontId="20" fillId="0" borderId="0" applyFont="0" applyFill="0" applyBorder="0" applyAlignment="0" applyProtection="0"/>
    <xf numFmtId="0" fontId="3" fillId="0" borderId="0"/>
    <xf numFmtId="41" fontId="20" fillId="0" borderId="0" applyFont="0" applyFill="0" applyBorder="0" applyAlignment="0" applyProtection="0"/>
    <xf numFmtId="0" fontId="20" fillId="0" borderId="0"/>
    <xf numFmtId="0" fontId="51" fillId="0" borderId="0"/>
    <xf numFmtId="0" fontId="50" fillId="16" borderId="0" applyNumberFormat="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52" fillId="17" borderId="0" applyNumberFormat="0" applyBorder="0" applyAlignment="0" applyProtection="0"/>
    <xf numFmtId="0" fontId="3" fillId="0" borderId="0"/>
    <xf numFmtId="0" fontId="20" fillId="0" borderId="0"/>
    <xf numFmtId="0" fontId="20" fillId="0" borderId="0"/>
    <xf numFmtId="0" fontId="20"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1" fontId="3"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cellStyleXfs>
  <cellXfs count="322">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6" fillId="0" borderId="0" xfId="128" applyFont="1"/>
    <xf numFmtId="0" fontId="20" fillId="0" borderId="0" xfId="128" applyBorder="1"/>
    <xf numFmtId="0" fontId="20" fillId="0" borderId="0" xfId="128"/>
    <xf numFmtId="0" fontId="26" fillId="0" borderId="0" xfId="128" applyFont="1" applyAlignment="1">
      <alignment horizontal="left"/>
    </xf>
    <xf numFmtId="0" fontId="27" fillId="0" borderId="17" xfId="128" applyFont="1" applyBorder="1"/>
    <xf numFmtId="0" fontId="27" fillId="0" borderId="0" xfId="128" applyFont="1"/>
    <xf numFmtId="0" fontId="27" fillId="0" borderId="17" xfId="128" applyFont="1" applyBorder="1" applyAlignment="1">
      <alignment horizontal="center" vertical="center" wrapText="1"/>
    </xf>
    <xf numFmtId="0" fontId="28" fillId="0" borderId="3" xfId="128" applyFont="1" applyFill="1" applyBorder="1" applyAlignment="1" applyProtection="1">
      <alignment horizontal="justify" vertical="center" wrapText="1"/>
    </xf>
    <xf numFmtId="173" fontId="29" fillId="0" borderId="0" xfId="81" applyNumberFormat="1" applyFont="1" applyFill="1" applyBorder="1"/>
    <xf numFmtId="3" fontId="29" fillId="0" borderId="3" xfId="81" applyNumberFormat="1" applyFont="1" applyFill="1" applyBorder="1" applyAlignment="1">
      <alignment horizontal="center" vertical="center"/>
    </xf>
    <xf numFmtId="0" fontId="30" fillId="0" borderId="0" xfId="128" applyFont="1" applyBorder="1"/>
    <xf numFmtId="49" fontId="9" fillId="5" borderId="0" xfId="106" applyNumberFormat="1" applyFont="1" applyFill="1" applyBorder="1" applyAlignment="1">
      <alignment horizontal="center" vertical="center" wrapText="1"/>
    </xf>
    <xf numFmtId="0" fontId="28" fillId="5" borderId="3" xfId="128" applyFont="1" applyFill="1" applyBorder="1" applyAlignment="1" applyProtection="1">
      <alignment horizontal="justify" vertical="center" wrapText="1"/>
    </xf>
    <xf numFmtId="4" fontId="29" fillId="0" borderId="3" xfId="81" applyNumberFormat="1" applyFont="1" applyFill="1" applyBorder="1" applyAlignment="1">
      <alignment horizontal="center" vertical="center"/>
    </xf>
    <xf numFmtId="3" fontId="29" fillId="0" borderId="3" xfId="81" applyNumberFormat="1" applyFont="1" applyFill="1" applyBorder="1" applyAlignment="1">
      <alignment horizontal="center" vertical="center" wrapText="1"/>
    </xf>
    <xf numFmtId="173" fontId="29" fillId="5" borderId="0" xfId="81" applyNumberFormat="1" applyFont="1" applyFill="1" applyBorder="1"/>
    <xf numFmtId="0" fontId="20" fillId="5" borderId="0" xfId="128" applyFill="1"/>
    <xf numFmtId="0" fontId="30" fillId="0" borderId="0" xfId="128" applyFont="1" applyFill="1" applyBorder="1"/>
    <xf numFmtId="0" fontId="26" fillId="0" borderId="3" xfId="128" applyFont="1" applyFill="1" applyBorder="1" applyAlignment="1">
      <alignment vertical="center" wrapText="1"/>
    </xf>
    <xf numFmtId="173" fontId="26" fillId="0" borderId="0" xfId="128" applyNumberFormat="1" applyFont="1"/>
    <xf numFmtId="9" fontId="29" fillId="0" borderId="3" xfId="149" applyFont="1" applyFill="1" applyBorder="1" applyAlignment="1">
      <alignment horizontal="center" vertical="center"/>
    </xf>
    <xf numFmtId="173" fontId="29" fillId="0" borderId="3" xfId="80" applyNumberFormat="1" applyFont="1" applyFill="1" applyBorder="1" applyAlignment="1">
      <alignment vertical="center"/>
    </xf>
    <xf numFmtId="3" fontId="20" fillId="0" borderId="0" xfId="128" applyNumberFormat="1"/>
    <xf numFmtId="173" fontId="29" fillId="0" borderId="3" xfId="88" applyNumberFormat="1" applyFont="1" applyFill="1" applyBorder="1" applyAlignment="1">
      <alignment horizontal="center" vertical="center"/>
    </xf>
    <xf numFmtId="173" fontId="29" fillId="0" borderId="3" xfId="80" applyNumberFormat="1" applyFont="1" applyFill="1" applyBorder="1" applyAlignment="1">
      <alignment horizontal="center" vertical="center"/>
    </xf>
    <xf numFmtId="173" fontId="29" fillId="5" borderId="3" xfId="88" applyNumberFormat="1" applyFont="1" applyFill="1" applyBorder="1" applyAlignment="1">
      <alignment horizontal="center" vertical="center"/>
    </xf>
    <xf numFmtId="173" fontId="29" fillId="5" borderId="3" xfId="80" applyNumberFormat="1" applyFont="1" applyFill="1" applyBorder="1" applyAlignment="1">
      <alignment horizontal="center" vertical="center"/>
    </xf>
    <xf numFmtId="173" fontId="29" fillId="0" borderId="5" xfId="88" applyNumberFormat="1" applyFont="1" applyFill="1" applyBorder="1" applyAlignment="1">
      <alignment horizontal="center" vertical="center"/>
    </xf>
    <xf numFmtId="0" fontId="26" fillId="0" borderId="0" xfId="128" applyFont="1" applyAlignment="1">
      <alignment vertical="center"/>
    </xf>
    <xf numFmtId="173" fontId="29" fillId="0" borderId="3" xfId="88" applyNumberFormat="1" applyFont="1" applyFill="1" applyBorder="1" applyAlignment="1">
      <alignment vertical="center"/>
    </xf>
    <xf numFmtId="173" fontId="29" fillId="5" borderId="3" xfId="88" applyNumberFormat="1" applyFont="1" applyFill="1" applyBorder="1" applyAlignment="1">
      <alignment vertical="center"/>
    </xf>
    <xf numFmtId="173" fontId="29" fillId="5" borderId="3" xfId="80" applyNumberFormat="1" applyFont="1" applyFill="1" applyBorder="1" applyAlignment="1">
      <alignment vertical="center"/>
    </xf>
    <xf numFmtId="0" fontId="31"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2" fillId="0" borderId="3" xfId="128" applyFont="1" applyFill="1" applyBorder="1" applyAlignment="1" applyProtection="1">
      <alignment horizontal="justify" vertical="center" wrapText="1"/>
    </xf>
    <xf numFmtId="173" fontId="33" fillId="0" borderId="0" xfId="81" applyNumberFormat="1" applyFont="1" applyFill="1" applyBorder="1"/>
    <xf numFmtId="3" fontId="33" fillId="0" borderId="3" xfId="81" applyNumberFormat="1" applyFont="1" applyFill="1" applyBorder="1" applyAlignment="1">
      <alignment horizontal="center" vertical="center"/>
    </xf>
    <xf numFmtId="173" fontId="33" fillId="0" borderId="3" xfId="80" applyNumberFormat="1" applyFont="1" applyFill="1" applyBorder="1" applyAlignment="1">
      <alignment horizontal="center" vertical="center"/>
    </xf>
    <xf numFmtId="0" fontId="34" fillId="0" borderId="0" xfId="128" applyFont="1" applyBorder="1"/>
    <xf numFmtId="49" fontId="9" fillId="7" borderId="5" xfId="106" applyNumberFormat="1" applyFont="1" applyFill="1" applyBorder="1" applyAlignment="1">
      <alignment horizontal="center" vertical="center" wrapText="1"/>
    </xf>
    <xf numFmtId="0" fontId="32" fillId="5" borderId="3" xfId="128" applyFont="1" applyFill="1" applyBorder="1" applyAlignment="1" applyProtection="1">
      <alignment horizontal="justify" vertical="center" wrapText="1"/>
    </xf>
    <xf numFmtId="9" fontId="33" fillId="0" borderId="3" xfId="150" applyFont="1" applyFill="1" applyBorder="1" applyAlignment="1">
      <alignment horizontal="center" vertical="center"/>
    </xf>
    <xf numFmtId="173" fontId="33" fillId="0" borderId="3" xfId="88" applyNumberFormat="1" applyFont="1" applyFill="1" applyBorder="1" applyAlignment="1">
      <alignment horizontal="center" vertical="center"/>
    </xf>
    <xf numFmtId="173" fontId="33" fillId="5" borderId="0" xfId="81" applyNumberFormat="1" applyFont="1" applyFill="1" applyBorder="1"/>
    <xf numFmtId="3" fontId="33" fillId="5" borderId="3" xfId="81" applyNumberFormat="1" applyFont="1" applyFill="1" applyBorder="1" applyAlignment="1">
      <alignment horizontal="center" vertical="center"/>
    </xf>
    <xf numFmtId="173" fontId="33" fillId="5" borderId="3" xfId="88" applyNumberFormat="1" applyFont="1" applyFill="1" applyBorder="1" applyAlignment="1">
      <alignment horizontal="center" vertical="center"/>
    </xf>
    <xf numFmtId="0" fontId="26" fillId="5" borderId="0" xfId="128" applyFont="1" applyFill="1"/>
    <xf numFmtId="0" fontId="20" fillId="0" borderId="0" xfId="128" applyFont="1"/>
    <xf numFmtId="0" fontId="34" fillId="0" borderId="0" xfId="128" applyFont="1" applyFill="1" applyBorder="1"/>
    <xf numFmtId="0" fontId="26" fillId="0" borderId="3" xfId="128" applyFont="1" applyBorder="1"/>
    <xf numFmtId="0" fontId="26" fillId="0" borderId="3" xfId="128" applyFont="1" applyBorder="1" applyAlignment="1">
      <alignment horizontal="center"/>
    </xf>
    <xf numFmtId="0" fontId="26" fillId="0" borderId="0" xfId="128" applyFont="1" applyBorder="1"/>
    <xf numFmtId="0" fontId="26" fillId="0" borderId="0" xfId="128" applyFont="1" applyBorder="1" applyAlignment="1">
      <alignment horizontal="center"/>
    </xf>
    <xf numFmtId="0" fontId="32" fillId="5" borderId="0" xfId="128" applyFont="1" applyFill="1" applyBorder="1" applyAlignment="1" applyProtection="1">
      <alignment horizontal="justify" vertical="center" wrapText="1"/>
    </xf>
    <xf numFmtId="3" fontId="33" fillId="0" borderId="0" xfId="81" applyNumberFormat="1" applyFont="1" applyFill="1" applyBorder="1" applyAlignment="1">
      <alignment horizontal="center" vertical="center"/>
    </xf>
    <xf numFmtId="173" fontId="33" fillId="0" borderId="0" xfId="80" applyNumberFormat="1" applyFont="1" applyFill="1" applyBorder="1" applyAlignment="1">
      <alignment horizontal="center" vertical="center"/>
    </xf>
    <xf numFmtId="173" fontId="33" fillId="0" borderId="0" xfId="80" applyNumberFormat="1" applyFont="1" applyFill="1" applyBorder="1" applyAlignment="1">
      <alignment vertical="center"/>
    </xf>
    <xf numFmtId="173" fontId="35" fillId="0" borderId="0" xfId="80" applyNumberFormat="1" applyFont="1" applyFill="1" applyBorder="1" applyAlignment="1">
      <alignment horizontal="center" vertical="center"/>
    </xf>
    <xf numFmtId="173" fontId="29" fillId="0" borderId="4" xfId="80" applyNumberFormat="1" applyFont="1" applyFill="1" applyBorder="1" applyAlignment="1">
      <alignment horizontal="center" vertical="center"/>
    </xf>
    <xf numFmtId="0" fontId="36" fillId="8" borderId="3" xfId="128" applyFont="1" applyFill="1" applyBorder="1" applyAlignment="1">
      <alignment vertical="center" wrapText="1"/>
    </xf>
    <xf numFmtId="173" fontId="37" fillId="0" borderId="3" xfId="80" applyNumberFormat="1" applyFont="1" applyFill="1" applyBorder="1" applyAlignment="1">
      <alignment vertical="center"/>
    </xf>
    <xf numFmtId="173" fontId="37" fillId="0" borderId="3" xfId="80" applyNumberFormat="1" applyFont="1" applyFill="1" applyBorder="1" applyAlignment="1">
      <alignment horizontal="center" vertical="center"/>
    </xf>
    <xf numFmtId="173" fontId="38" fillId="0" borderId="3" xfId="80" applyNumberFormat="1" applyFont="1" applyFill="1" applyBorder="1" applyAlignment="1">
      <alignment horizontal="center" vertical="center"/>
    </xf>
    <xf numFmtId="0" fontId="26" fillId="0" borderId="4" xfId="128" applyFont="1" applyFill="1" applyBorder="1" applyAlignment="1">
      <alignment vertical="center" wrapText="1"/>
    </xf>
    <xf numFmtId="0" fontId="26" fillId="0" borderId="5" xfId="128" applyFont="1" applyFill="1" applyBorder="1" applyAlignment="1">
      <alignment horizontal="center" vertical="center" wrapText="1"/>
    </xf>
    <xf numFmtId="0" fontId="27" fillId="8" borderId="3" xfId="128" applyFont="1" applyFill="1" applyBorder="1" applyAlignment="1">
      <alignment horizontal="center" vertical="center" wrapText="1"/>
    </xf>
    <xf numFmtId="0" fontId="26"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6" fillId="5" borderId="6" xfId="128" applyFont="1" applyFill="1" applyBorder="1" applyAlignment="1">
      <alignment horizontal="center" vertical="center" wrapText="1"/>
    </xf>
    <xf numFmtId="0" fontId="27" fillId="8" borderId="3" xfId="128" applyFont="1" applyFill="1" applyBorder="1" applyAlignment="1">
      <alignment horizontal="center" vertical="center" wrapText="1"/>
    </xf>
    <xf numFmtId="175" fontId="20" fillId="0" borderId="0" xfId="24" applyNumberFormat="1" applyBorder="1"/>
    <xf numFmtId="173" fontId="20" fillId="0" borderId="0" xfId="128" applyNumberFormat="1" applyBorder="1"/>
    <xf numFmtId="0" fontId="26" fillId="0" borderId="3" xfId="0" applyFont="1" applyBorder="1"/>
    <xf numFmtId="0" fontId="0" fillId="0" borderId="3" xfId="0" applyBorder="1"/>
    <xf numFmtId="173" fontId="0" fillId="0" borderId="3" xfId="0" applyNumberFormat="1" applyBorder="1"/>
    <xf numFmtId="173" fontId="26" fillId="0" borderId="3" xfId="0" applyNumberFormat="1" applyFont="1" applyBorder="1"/>
    <xf numFmtId="173" fontId="33" fillId="10" borderId="3" xfId="80" applyNumberFormat="1" applyFont="1" applyFill="1" applyBorder="1" applyAlignment="1">
      <alignment horizontal="center" vertical="center"/>
    </xf>
    <xf numFmtId="0" fontId="27" fillId="0" borderId="3" xfId="128" applyFont="1" applyBorder="1"/>
    <xf numFmtId="0" fontId="27" fillId="0" borderId="3" xfId="128" applyFont="1" applyBorder="1" applyAlignment="1">
      <alignment horizontal="center" vertical="center" wrapText="1"/>
    </xf>
    <xf numFmtId="0" fontId="30" fillId="0" borderId="3" xfId="128" applyFont="1" applyBorder="1"/>
    <xf numFmtId="0" fontId="20" fillId="0" borderId="3" xfId="128" applyBorder="1"/>
    <xf numFmtId="0" fontId="34" fillId="0" borderId="3" xfId="128" applyFont="1" applyBorder="1"/>
    <xf numFmtId="0" fontId="30" fillId="5" borderId="3" xfId="128" applyFont="1" applyFill="1" applyBorder="1"/>
    <xf numFmtId="0" fontId="34" fillId="5" borderId="3" xfId="128" applyFont="1" applyFill="1" applyBorder="1"/>
    <xf numFmtId="173" fontId="33" fillId="0" borderId="3" xfId="80" applyNumberFormat="1" applyFont="1" applyFill="1" applyBorder="1" applyAlignment="1">
      <alignment vertical="center"/>
    </xf>
    <xf numFmtId="173" fontId="20" fillId="11" borderId="0" xfId="128" applyNumberFormat="1" applyFill="1"/>
    <xf numFmtId="173" fontId="26" fillId="11" borderId="0" xfId="128" applyNumberFormat="1" applyFont="1" applyFill="1"/>
    <xf numFmtId="173" fontId="20" fillId="0" borderId="0" xfId="128" applyNumberFormat="1"/>
    <xf numFmtId="175" fontId="33" fillId="0" borderId="3" xfId="24" applyNumberFormat="1" applyFont="1" applyFill="1" applyBorder="1" applyAlignment="1">
      <alignment horizontal="center" vertical="center"/>
    </xf>
    <xf numFmtId="10" fontId="37" fillId="0" borderId="3" xfId="149" applyNumberFormat="1" applyFont="1" applyFill="1" applyBorder="1" applyAlignment="1">
      <alignment horizontal="center" vertical="center"/>
    </xf>
    <xf numFmtId="3" fontId="37" fillId="0" borderId="3" xfId="81" applyNumberFormat="1" applyFont="1" applyFill="1" applyBorder="1" applyAlignment="1">
      <alignment horizontal="center" vertical="center"/>
    </xf>
    <xf numFmtId="9" fontId="33" fillId="0" borderId="4" xfId="150" applyFont="1" applyFill="1" applyBorder="1" applyAlignment="1">
      <alignment horizontal="center" vertical="center"/>
    </xf>
    <xf numFmtId="173" fontId="33" fillId="0" borderId="4" xfId="88" applyNumberFormat="1" applyFont="1" applyFill="1" applyBorder="1" applyAlignment="1">
      <alignment horizontal="center" vertical="center"/>
    </xf>
    <xf numFmtId="0" fontId="21" fillId="0" borderId="0" xfId="128" applyFont="1" applyBorder="1"/>
    <xf numFmtId="3" fontId="20" fillId="0" borderId="0" xfId="128" applyNumberFormat="1" applyBorder="1"/>
    <xf numFmtId="0" fontId="25" fillId="0" borderId="0" xfId="128" applyFont="1"/>
    <xf numFmtId="0" fontId="40" fillId="0" borderId="0" xfId="106" applyFont="1"/>
    <xf numFmtId="0" fontId="41" fillId="0" borderId="0" xfId="106" applyFont="1"/>
    <xf numFmtId="0" fontId="25" fillId="0" borderId="0" xfId="128" applyFont="1" applyBorder="1"/>
    <xf numFmtId="3" fontId="35" fillId="0" borderId="3" xfId="81" applyNumberFormat="1" applyFont="1" applyFill="1" applyBorder="1" applyAlignment="1">
      <alignment horizontal="center" vertical="center"/>
    </xf>
    <xf numFmtId="175" fontId="25" fillId="0" borderId="0" xfId="24" applyNumberFormat="1" applyFont="1" applyBorder="1"/>
    <xf numFmtId="173" fontId="25" fillId="0" borderId="0" xfId="128" applyNumberFormat="1" applyFont="1"/>
    <xf numFmtId="3" fontId="35" fillId="0" borderId="0" xfId="81" applyNumberFormat="1" applyFont="1" applyFill="1" applyBorder="1" applyAlignment="1">
      <alignment horizontal="center" vertical="center"/>
    </xf>
    <xf numFmtId="0" fontId="42" fillId="0" borderId="0" xfId="128" applyFont="1"/>
    <xf numFmtId="175" fontId="25" fillId="0" borderId="0" xfId="24" applyNumberFormat="1" applyFont="1" applyAlignment="1">
      <alignment vertical="center"/>
    </xf>
    <xf numFmtId="173" fontId="38" fillId="5" borderId="3" xfId="88" applyNumberFormat="1" applyFont="1" applyFill="1" applyBorder="1" applyAlignment="1">
      <alignment horizontal="center" vertical="center"/>
    </xf>
    <xf numFmtId="173" fontId="38" fillId="0" borderId="3" xfId="88" applyNumberFormat="1" applyFont="1" applyFill="1" applyBorder="1" applyAlignment="1">
      <alignment horizontal="center" vertical="center"/>
    </xf>
    <xf numFmtId="0" fontId="26" fillId="0" borderId="0" xfId="128" applyFont="1" applyAlignment="1"/>
    <xf numFmtId="0" fontId="20" fillId="0" borderId="0" xfId="128" applyAlignment="1"/>
    <xf numFmtId="0" fontId="5" fillId="0" borderId="0" xfId="106" applyFont="1" applyBorder="1"/>
    <xf numFmtId="0" fontId="3" fillId="0" borderId="0" xfId="106" applyFont="1" applyFill="1"/>
    <xf numFmtId="0" fontId="6" fillId="0" borderId="0" xfId="106" applyFont="1" applyFill="1" applyBorder="1" applyAlignment="1">
      <alignment horizontal="left" vertical="center" wrapText="1"/>
    </xf>
    <xf numFmtId="0" fontId="5" fillId="0" borderId="0" xfId="106" applyFont="1" applyFill="1" applyAlignment="1">
      <alignment wrapText="1"/>
    </xf>
    <xf numFmtId="0" fontId="5" fillId="0" borderId="0" xfId="106" applyFont="1" applyFill="1"/>
    <xf numFmtId="0" fontId="19" fillId="9" borderId="3" xfId="128" applyFont="1" applyFill="1" applyBorder="1" applyAlignment="1">
      <alignment vertical="center" wrapText="1"/>
    </xf>
    <xf numFmtId="0" fontId="31" fillId="0" borderId="3" xfId="0" applyFont="1" applyFill="1" applyBorder="1" applyAlignment="1">
      <alignment vertical="center" wrapText="1"/>
    </xf>
    <xf numFmtId="3" fontId="31" fillId="0" borderId="3" xfId="0" applyNumberFormat="1" applyFont="1" applyFill="1" applyBorder="1" applyAlignment="1">
      <alignment vertical="center" wrapText="1"/>
    </xf>
    <xf numFmtId="0" fontId="31" fillId="0" borderId="0" xfId="0" applyFont="1" applyFill="1" applyBorder="1" applyAlignment="1">
      <alignment horizontal="center" vertical="center" wrapText="1"/>
    </xf>
    <xf numFmtId="3" fontId="26" fillId="0" borderId="0" xfId="128" applyNumberFormat="1" applyFont="1"/>
    <xf numFmtId="173" fontId="37" fillId="0" borderId="4" xfId="80" applyNumberFormat="1" applyFont="1" applyFill="1" applyBorder="1" applyAlignment="1">
      <alignment vertical="center"/>
    </xf>
    <xf numFmtId="0" fontId="31" fillId="0" borderId="3" xfId="0" applyFont="1" applyBorder="1" applyAlignment="1">
      <alignment horizontal="center" vertical="center" wrapText="1"/>
    </xf>
    <xf numFmtId="0" fontId="20" fillId="0" borderId="0" xfId="128" applyFill="1"/>
    <xf numFmtId="0" fontId="43" fillId="0" borderId="0" xfId="128" applyFont="1" applyFill="1"/>
    <xf numFmtId="0" fontId="20" fillId="0" borderId="0" xfId="128" applyFont="1"/>
    <xf numFmtId="173" fontId="33" fillId="5" borderId="3" xfId="80" applyNumberFormat="1" applyFont="1" applyFill="1" applyBorder="1" applyAlignment="1">
      <alignment horizontal="center" vertical="center"/>
    </xf>
    <xf numFmtId="49" fontId="9" fillId="7" borderId="6" xfId="106" applyNumberFormat="1" applyFont="1" applyFill="1" applyBorder="1" applyAlignment="1">
      <alignment horizontal="center" vertical="center" wrapText="1"/>
    </xf>
    <xf numFmtId="0" fontId="25" fillId="0" borderId="0" xfId="128" applyFont="1" applyFill="1"/>
    <xf numFmtId="0" fontId="4" fillId="0" borderId="0" xfId="168" applyFont="1" applyBorder="1" applyAlignment="1"/>
    <xf numFmtId="0" fontId="3" fillId="0" borderId="0" xfId="168" applyFont="1"/>
    <xf numFmtId="1" fontId="11" fillId="5" borderId="3" xfId="319" applyNumberFormat="1" applyFont="1" applyFill="1" applyBorder="1" applyAlignment="1">
      <alignment horizontal="center" vertical="center" wrapText="1"/>
    </xf>
    <xf numFmtId="164" fontId="3" fillId="0" borderId="3"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6" fontId="31" fillId="0" borderId="3" xfId="0" applyNumberFormat="1" applyFont="1" applyFill="1" applyBorder="1" applyAlignment="1">
      <alignment horizontal="right" vertical="center"/>
    </xf>
    <xf numFmtId="172" fontId="11" fillId="0" borderId="3" xfId="150" applyNumberFormat="1" applyFont="1" applyFill="1" applyBorder="1" applyAlignment="1">
      <alignment horizontal="center" vertical="center" wrapText="1"/>
    </xf>
    <xf numFmtId="9" fontId="37" fillId="0" borderId="3" xfId="169" applyFont="1" applyFill="1" applyBorder="1" applyAlignment="1">
      <alignment horizontal="center" vertical="center"/>
    </xf>
    <xf numFmtId="10" fontId="3" fillId="5" borderId="3" xfId="110" applyNumberFormat="1" applyFill="1" applyBorder="1" applyAlignment="1">
      <alignment horizontal="center" vertical="center" wrapText="1"/>
    </xf>
    <xf numFmtId="10" fontId="3" fillId="5" borderId="3" xfId="150" applyNumberFormat="1" applyFont="1" applyFill="1" applyBorder="1" applyAlignment="1">
      <alignment horizontal="center" vertical="center" wrapText="1"/>
    </xf>
    <xf numFmtId="3" fontId="29" fillId="5" borderId="3" xfId="81" applyNumberFormat="1" applyFont="1" applyFill="1" applyBorder="1" applyAlignment="1">
      <alignment horizontal="center" vertical="center"/>
    </xf>
    <xf numFmtId="41" fontId="49" fillId="14" borderId="3" xfId="319" applyFont="1" applyFill="1" applyBorder="1" applyAlignment="1">
      <alignment horizontal="center" vertical="center" wrapText="1"/>
    </xf>
    <xf numFmtId="173" fontId="49" fillId="0" borderId="3" xfId="78" applyNumberFormat="1" applyFont="1" applyFill="1" applyBorder="1" applyAlignment="1">
      <alignment horizontal="center" vertical="center" wrapText="1"/>
    </xf>
    <xf numFmtId="1" fontId="49" fillId="5" borderId="3" xfId="125" applyNumberFormat="1" applyFont="1" applyFill="1" applyBorder="1" applyAlignment="1">
      <alignment horizontal="center" vertical="center" wrapText="1"/>
    </xf>
    <xf numFmtId="173" fontId="49" fillId="5" borderId="3" xfId="84" applyNumberFormat="1" applyFont="1" applyFill="1" applyBorder="1" applyAlignment="1">
      <alignment horizontal="center" vertical="center" wrapText="1"/>
    </xf>
    <xf numFmtId="173" fontId="49" fillId="0" borderId="3" xfId="78" applyNumberFormat="1" applyFont="1" applyFill="1" applyBorder="1" applyAlignment="1">
      <alignment vertical="center" wrapText="1"/>
    </xf>
    <xf numFmtId="173" fontId="49" fillId="5" borderId="3" xfId="84" applyNumberFormat="1" applyFont="1" applyFill="1" applyBorder="1" applyAlignment="1">
      <alignment vertical="center" wrapText="1"/>
    </xf>
    <xf numFmtId="1" fontId="11" fillId="0" borderId="3" xfId="125" applyNumberFormat="1" applyFont="1" applyBorder="1" applyAlignment="1">
      <alignment horizontal="center" vertical="center" wrapText="1"/>
    </xf>
    <xf numFmtId="175" fontId="37" fillId="0" borderId="3" xfId="320" applyNumberFormat="1" applyFont="1" applyFill="1" applyBorder="1" applyAlignment="1">
      <alignment horizontal="center" vertical="center" wrapText="1"/>
    </xf>
    <xf numFmtId="175" fontId="37" fillId="0" borderId="3" xfId="321" applyNumberFormat="1" applyFont="1" applyFill="1" applyBorder="1" applyAlignment="1">
      <alignment horizontal="center" vertical="center" wrapText="1"/>
    </xf>
    <xf numFmtId="175" fontId="37" fillId="0" borderId="3" xfId="322" applyNumberFormat="1" applyFont="1" applyFill="1" applyBorder="1" applyAlignment="1">
      <alignment horizontal="center" vertical="center" wrapText="1"/>
    </xf>
    <xf numFmtId="175" fontId="37" fillId="0" borderId="3" xfId="323" applyNumberFormat="1" applyFont="1" applyFill="1" applyBorder="1" applyAlignment="1">
      <alignment horizontal="center" vertical="center" wrapText="1"/>
    </xf>
    <xf numFmtId="9" fontId="29" fillId="5" borderId="3" xfId="169" applyFont="1" applyFill="1" applyBorder="1" applyAlignment="1">
      <alignment horizontal="center" vertical="center"/>
    </xf>
    <xf numFmtId="9" fontId="29" fillId="5" borderId="3" xfId="151" applyFont="1" applyFill="1" applyBorder="1" applyAlignment="1">
      <alignment horizontal="center" vertical="center"/>
    </xf>
    <xf numFmtId="167" fontId="37" fillId="0" borderId="5" xfId="84" applyNumberFormat="1" applyFont="1" applyFill="1" applyBorder="1" applyAlignment="1">
      <alignment vertical="center" wrapText="1"/>
    </xf>
    <xf numFmtId="172" fontId="29" fillId="5" borderId="3" xfId="151" applyNumberFormat="1" applyFont="1" applyFill="1" applyBorder="1" applyAlignment="1">
      <alignment horizontal="center" vertical="center"/>
    </xf>
    <xf numFmtId="9" fontId="29" fillId="0" borderId="3" xfId="169" applyFont="1" applyFill="1" applyBorder="1" applyAlignment="1">
      <alignment horizontal="center" vertical="center"/>
    </xf>
    <xf numFmtId="10" fontId="29" fillId="0" borderId="3" xfId="151" applyNumberFormat="1" applyFont="1" applyFill="1" applyBorder="1" applyAlignment="1">
      <alignment horizontal="center" vertical="center"/>
    </xf>
    <xf numFmtId="173" fontId="47" fillId="0" borderId="3" xfId="78" applyNumberFormat="1" applyFont="1" applyFill="1" applyBorder="1" applyAlignment="1">
      <alignment vertical="center" wrapText="1"/>
    </xf>
    <xf numFmtId="10" fontId="37" fillId="5" borderId="3" xfId="151" applyNumberFormat="1" applyFont="1" applyFill="1" applyBorder="1" applyAlignment="1">
      <alignment horizontal="center" vertical="center"/>
    </xf>
    <xf numFmtId="3" fontId="29" fillId="0" borderId="4" xfId="81" applyNumberFormat="1" applyFont="1" applyFill="1" applyBorder="1" applyAlignment="1">
      <alignment horizontal="center" vertical="center"/>
    </xf>
    <xf numFmtId="9" fontId="29" fillId="0" borderId="3" xfId="149" applyNumberFormat="1" applyFont="1" applyFill="1" applyBorder="1" applyAlignment="1">
      <alignment horizontal="center" vertical="center"/>
    </xf>
    <xf numFmtId="172" fontId="29" fillId="0" borderId="3" xfId="149" applyNumberFormat="1" applyFont="1" applyFill="1" applyBorder="1" applyAlignment="1">
      <alignment horizontal="center" vertical="center"/>
    </xf>
    <xf numFmtId="10" fontId="29" fillId="0" borderId="3" xfId="149" applyNumberFormat="1" applyFont="1" applyFill="1" applyBorder="1" applyAlignment="1">
      <alignment horizontal="center" vertical="center"/>
    </xf>
    <xf numFmtId="167" fontId="10" fillId="0" borderId="3" xfId="84" applyNumberFormat="1" applyFont="1" applyFill="1" applyBorder="1" applyAlignment="1" applyProtection="1">
      <alignment horizontal="right" vertical="center" wrapText="1"/>
    </xf>
    <xf numFmtId="176" fontId="10" fillId="0" borderId="3" xfId="84" applyNumberFormat="1" applyFont="1" applyFill="1" applyBorder="1" applyAlignment="1" applyProtection="1">
      <alignment vertical="center" wrapText="1"/>
    </xf>
    <xf numFmtId="10" fontId="37" fillId="0" borderId="5" xfId="149" applyNumberFormat="1" applyFont="1" applyFill="1" applyBorder="1" applyAlignment="1">
      <alignment horizontal="center" vertical="center"/>
    </xf>
    <xf numFmtId="173" fontId="11" fillId="0" borderId="3" xfId="78" applyNumberFormat="1" applyFont="1" applyFill="1" applyBorder="1" applyAlignment="1">
      <alignment vertical="center" wrapText="1"/>
    </xf>
    <xf numFmtId="167" fontId="3" fillId="0" borderId="5" xfId="87" applyNumberFormat="1" applyFont="1" applyFill="1" applyBorder="1" applyAlignment="1">
      <alignment horizontal="center" vertical="center" wrapText="1"/>
    </xf>
    <xf numFmtId="173" fontId="11" fillId="0" borderId="3" xfId="78" applyNumberFormat="1" applyFont="1" applyFill="1" applyBorder="1" applyAlignment="1">
      <alignment horizontal="center" vertical="center" wrapText="1"/>
    </xf>
    <xf numFmtId="0" fontId="20" fillId="0" borderId="0" xfId="128" applyFill="1" applyBorder="1"/>
    <xf numFmtId="0" fontId="39" fillId="0" borderId="0" xfId="168" applyFont="1" applyBorder="1" applyAlignment="1"/>
    <xf numFmtId="0" fontId="40" fillId="0" borderId="0" xfId="168" applyFont="1"/>
    <xf numFmtId="0" fontId="41" fillId="0" borderId="0" xfId="168" applyFont="1"/>
    <xf numFmtId="9" fontId="37" fillId="0" borderId="3" xfId="169" applyNumberFormat="1" applyFont="1" applyFill="1" applyBorder="1" applyAlignment="1">
      <alignment horizontal="center" vertical="center"/>
    </xf>
    <xf numFmtId="172" fontId="37" fillId="0" borderId="3" xfId="169" applyNumberFormat="1" applyFont="1" applyFill="1" applyBorder="1" applyAlignment="1">
      <alignment horizontal="center" vertical="center"/>
    </xf>
    <xf numFmtId="10" fontId="37" fillId="0" borderId="3" xfId="169" applyNumberFormat="1" applyFont="1" applyFill="1" applyBorder="1" applyAlignment="1">
      <alignment horizontal="center" vertical="center"/>
    </xf>
    <xf numFmtId="9" fontId="38" fillId="0" borderId="3" xfId="169" applyFont="1" applyFill="1" applyBorder="1" applyAlignment="1">
      <alignment horizontal="center" vertical="center"/>
    </xf>
    <xf numFmtId="9" fontId="37" fillId="0" borderId="3" xfId="149" applyFont="1" applyFill="1" applyBorder="1" applyAlignment="1">
      <alignment horizontal="center" vertical="center"/>
    </xf>
    <xf numFmtId="0" fontId="26" fillId="0" borderId="0" xfId="128" applyFont="1" applyFill="1"/>
    <xf numFmtId="0" fontId="20" fillId="15" borderId="0" xfId="128" applyFill="1"/>
    <xf numFmtId="0" fontId="26" fillId="15" borderId="0" xfId="128" applyFont="1" applyFill="1"/>
    <xf numFmtId="1" fontId="11" fillId="0" borderId="3" xfId="150" applyNumberFormat="1" applyFont="1" applyFill="1" applyBorder="1" applyAlignment="1">
      <alignment horizontal="center" vertical="center" wrapText="1"/>
    </xf>
    <xf numFmtId="9" fontId="33" fillId="5" borderId="3" xfId="149" applyFont="1" applyFill="1" applyBorder="1" applyAlignment="1">
      <alignment horizontal="center" vertical="center"/>
    </xf>
    <xf numFmtId="9" fontId="11" fillId="5" borderId="3" xfId="150" applyFont="1" applyFill="1" applyBorder="1" applyAlignment="1">
      <alignment horizontal="center" vertical="center" wrapText="1"/>
    </xf>
    <xf numFmtId="10" fontId="11" fillId="0" borderId="3" xfId="150" applyNumberFormat="1" applyFont="1" applyFill="1" applyBorder="1" applyAlignment="1">
      <alignment horizontal="center" vertical="center" wrapText="1"/>
    </xf>
    <xf numFmtId="0" fontId="49" fillId="5" borderId="3" xfId="149" applyNumberFormat="1" applyFont="1" applyFill="1" applyBorder="1" applyAlignment="1">
      <alignment horizontal="center" vertical="center" wrapText="1"/>
    </xf>
    <xf numFmtId="10" fontId="29" fillId="5" borderId="3" xfId="151" applyNumberFormat="1" applyFont="1" applyFill="1" applyBorder="1" applyAlignment="1">
      <alignment horizontal="center" vertical="center"/>
    </xf>
    <xf numFmtId="173" fontId="11" fillId="0" borderId="3" xfId="78" applyNumberFormat="1" applyFont="1" applyFill="1" applyBorder="1" applyAlignment="1">
      <alignment vertical="center"/>
    </xf>
    <xf numFmtId="9" fontId="37" fillId="0" borderId="3" xfId="3459" applyFont="1" applyFill="1" applyBorder="1" applyAlignment="1">
      <alignment horizontal="center" vertical="center"/>
    </xf>
    <xf numFmtId="0" fontId="36" fillId="8" borderId="3" xfId="128" applyFont="1" applyFill="1" applyBorder="1" applyAlignment="1">
      <alignment horizontal="center" vertical="center" wrapText="1"/>
    </xf>
    <xf numFmtId="0" fontId="26" fillId="0" borderId="6"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6" fillId="5" borderId="6" xfId="128" applyFont="1" applyFill="1" applyBorder="1" applyAlignment="1">
      <alignment horizontal="center" vertical="center" wrapText="1"/>
    </xf>
    <xf numFmtId="0" fontId="26" fillId="0" borderId="3" xfId="128" applyFont="1" applyFill="1" applyBorder="1" applyAlignment="1">
      <alignment horizontal="center" vertical="center" wrapText="1"/>
    </xf>
    <xf numFmtId="0" fontId="6" fillId="12" borderId="0" xfId="106" applyFont="1" applyFill="1" applyBorder="1" applyAlignment="1">
      <alignment horizontal="left" vertical="center"/>
    </xf>
    <xf numFmtId="0" fontId="26" fillId="0" borderId="0" xfId="128" applyFont="1" applyAlignment="1">
      <alignment horizontal="left" vertical="center" wrapText="1"/>
    </xf>
    <xf numFmtId="0" fontId="31" fillId="0" borderId="3" xfId="0" applyFont="1" applyFill="1" applyBorder="1" applyAlignment="1">
      <alignment horizontal="center" vertical="center" wrapText="1"/>
    </xf>
    <xf numFmtId="0" fontId="19" fillId="9" borderId="3" xfId="128" applyFont="1" applyFill="1" applyBorder="1" applyAlignment="1">
      <alignment horizontal="center" vertical="center" wrapText="1"/>
    </xf>
    <xf numFmtId="173" fontId="31" fillId="0" borderId="3" xfId="0" applyNumberFormat="1" applyFont="1" applyFill="1" applyBorder="1" applyAlignment="1">
      <alignment horizontal="center" vertical="center" wrapText="1"/>
    </xf>
    <xf numFmtId="0" fontId="19" fillId="15" borderId="3" xfId="128" applyFont="1" applyFill="1" applyBorder="1" applyAlignment="1">
      <alignment horizontal="center" vertical="center" wrapText="1"/>
    </xf>
    <xf numFmtId="9" fontId="31" fillId="0" borderId="3" xfId="0" applyNumberFormat="1" applyFont="1" applyFill="1" applyBorder="1" applyAlignment="1">
      <alignment horizontal="center" vertical="center" wrapText="1"/>
    </xf>
    <xf numFmtId="9" fontId="31" fillId="15" borderId="3" xfId="0" applyNumberFormat="1" applyFont="1" applyFill="1" applyBorder="1" applyAlignment="1">
      <alignment horizontal="center" vertical="center" wrapText="1"/>
    </xf>
    <xf numFmtId="10" fontId="31" fillId="15" borderId="3" xfId="0" applyNumberFormat="1" applyFont="1" applyFill="1" applyBorder="1" applyAlignment="1">
      <alignment horizontal="center" vertical="center" wrapText="1"/>
    </xf>
    <xf numFmtId="189" fontId="11" fillId="0" borderId="3" xfId="110" applyNumberFormat="1" applyFont="1" applyFill="1" applyBorder="1" applyAlignment="1">
      <alignment horizontal="right" vertical="center" wrapText="1"/>
    </xf>
    <xf numFmtId="189" fontId="11" fillId="0" borderId="4" xfId="110" applyNumberFormat="1" applyFont="1" applyFill="1" applyBorder="1" applyAlignment="1">
      <alignment horizontal="right" vertical="center" wrapText="1"/>
    </xf>
    <xf numFmtId="0" fontId="36" fillId="8" borderId="3" xfId="128" applyFont="1" applyFill="1" applyBorder="1" applyAlignment="1">
      <alignment horizontal="center" vertical="center" wrapText="1"/>
    </xf>
    <xf numFmtId="0" fontId="27" fillId="8" borderId="3" xfId="128" applyFont="1" applyFill="1" applyBorder="1" applyAlignment="1">
      <alignment horizontal="center" vertical="center" wrapText="1"/>
    </xf>
    <xf numFmtId="0" fontId="27" fillId="8" borderId="8" xfId="128" applyFont="1" applyFill="1" applyBorder="1" applyAlignment="1">
      <alignment horizontal="center" vertical="center" wrapText="1"/>
    </xf>
    <xf numFmtId="0" fontId="27" fillId="8" borderId="9" xfId="128" applyFont="1" applyFill="1" applyBorder="1" applyAlignment="1">
      <alignment horizontal="center" vertical="center" wrapText="1"/>
    </xf>
    <xf numFmtId="0" fontId="36" fillId="8" borderId="5" xfId="128" applyFont="1" applyFill="1" applyBorder="1" applyAlignment="1">
      <alignment horizontal="center" vertical="center" wrapText="1"/>
    </xf>
    <xf numFmtId="0" fontId="36" fillId="8" borderId="4" xfId="128" applyFont="1" applyFill="1" applyBorder="1" applyAlignment="1">
      <alignment horizontal="center" vertical="center" wrapText="1"/>
    </xf>
    <xf numFmtId="0" fontId="27" fillId="8" borderId="18" xfId="128" applyFont="1" applyFill="1" applyBorder="1" applyAlignment="1">
      <alignment horizontal="center" vertical="center" wrapText="1"/>
    </xf>
    <xf numFmtId="0" fontId="27" fillId="8" borderId="19" xfId="128" applyFont="1" applyFill="1" applyBorder="1" applyAlignment="1">
      <alignment horizontal="center" vertical="center" wrapText="1"/>
    </xf>
    <xf numFmtId="0" fontId="27" fillId="8" borderId="20" xfId="128" applyFont="1" applyFill="1" applyBorder="1" applyAlignment="1">
      <alignment horizontal="center" vertical="center" wrapText="1"/>
    </xf>
    <xf numFmtId="0" fontId="26" fillId="0" borderId="5" xfId="128" applyFont="1" applyFill="1" applyBorder="1" applyAlignment="1">
      <alignment horizontal="center" vertical="center" wrapText="1"/>
    </xf>
    <xf numFmtId="0" fontId="26"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6"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6" fillId="5" borderId="5" xfId="128" applyFont="1" applyFill="1" applyBorder="1" applyAlignment="1">
      <alignment horizontal="center" vertical="center" wrapText="1"/>
    </xf>
    <xf numFmtId="0" fontId="26" fillId="5" borderId="6" xfId="128" applyFont="1" applyFill="1" applyBorder="1" applyAlignment="1">
      <alignment horizontal="center" vertical="center" wrapText="1"/>
    </xf>
    <xf numFmtId="0" fontId="26"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6"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7" fillId="8" borderId="24" xfId="128" applyFont="1" applyFill="1" applyBorder="1" applyAlignment="1">
      <alignment horizontal="center" vertical="center" wrapText="1"/>
    </xf>
    <xf numFmtId="0" fontId="27" fillId="8" borderId="6" xfId="128" applyFont="1" applyFill="1" applyBorder="1" applyAlignment="1">
      <alignment horizontal="center" vertical="center" wrapText="1"/>
    </xf>
    <xf numFmtId="0" fontId="27" fillId="8" borderId="25" xfId="128" applyFont="1" applyFill="1" applyBorder="1" applyAlignment="1">
      <alignment horizontal="center" vertical="center" wrapText="1"/>
    </xf>
    <xf numFmtId="0" fontId="27" fillId="8" borderId="21" xfId="128" applyFont="1" applyFill="1" applyBorder="1" applyAlignment="1">
      <alignment horizontal="center" vertical="center" wrapText="1"/>
    </xf>
    <xf numFmtId="0" fontId="27" fillId="8" borderId="22" xfId="128" applyFont="1" applyFill="1" applyBorder="1" applyAlignment="1">
      <alignment horizontal="center" vertical="center" wrapText="1"/>
    </xf>
    <xf numFmtId="0" fontId="27"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6"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7" fillId="8" borderId="10" xfId="128" applyFont="1" applyFill="1" applyBorder="1" applyAlignment="1">
      <alignment horizontal="center" vertical="center" wrapText="1"/>
    </xf>
    <xf numFmtId="0" fontId="46" fillId="8" borderId="5" xfId="128" applyFont="1" applyFill="1" applyBorder="1" applyAlignment="1">
      <alignment horizontal="center" vertical="center" wrapText="1"/>
    </xf>
    <xf numFmtId="0" fontId="46" fillId="8" borderId="4" xfId="128" applyFont="1" applyFill="1" applyBorder="1" applyAlignment="1">
      <alignment horizontal="center" vertical="center" wrapText="1"/>
    </xf>
    <xf numFmtId="0" fontId="22" fillId="8" borderId="8" xfId="128" applyFont="1" applyFill="1" applyBorder="1" applyAlignment="1">
      <alignment horizontal="center" vertical="center" wrapText="1"/>
    </xf>
    <xf numFmtId="0" fontId="22" fillId="8" borderId="9" xfId="128" applyFont="1" applyFill="1" applyBorder="1" applyAlignment="1">
      <alignment horizontal="center" vertical="center" wrapText="1"/>
    </xf>
    <xf numFmtId="0" fontId="22" fillId="8" borderId="3" xfId="128" applyFont="1" applyFill="1" applyBorder="1" applyAlignment="1">
      <alignment horizontal="center" vertical="center" wrapText="1"/>
    </xf>
    <xf numFmtId="0" fontId="31" fillId="0" borderId="3" xfId="0" applyFont="1" applyFill="1" applyBorder="1" applyAlignment="1">
      <alignment horizontal="center" vertical="center" wrapText="1"/>
    </xf>
    <xf numFmtId="0" fontId="45" fillId="9" borderId="3" xfId="0" applyFont="1" applyFill="1" applyBorder="1" applyAlignment="1">
      <alignment horizontal="center" vertical="center" wrapText="1"/>
    </xf>
    <xf numFmtId="0" fontId="19" fillId="9" borderId="3" xfId="128" applyFont="1" applyFill="1" applyBorder="1" applyAlignment="1">
      <alignment horizontal="center" vertical="center" wrapText="1"/>
    </xf>
    <xf numFmtId="0" fontId="19" fillId="9" borderId="15" xfId="128" applyFont="1" applyFill="1" applyBorder="1" applyAlignment="1">
      <alignment horizontal="center" vertical="center" wrapText="1"/>
    </xf>
    <xf numFmtId="0" fontId="19" fillId="9" borderId="14" xfId="128" applyFont="1" applyFill="1" applyBorder="1" applyAlignment="1">
      <alignment horizontal="center" vertical="center" wrapText="1"/>
    </xf>
    <xf numFmtId="0" fontId="27" fillId="8" borderId="5" xfId="128" applyFont="1" applyFill="1" applyBorder="1" applyAlignment="1">
      <alignment horizontal="center" vertical="center" wrapText="1"/>
    </xf>
    <xf numFmtId="0" fontId="27" fillId="8" borderId="4" xfId="128" applyFont="1" applyFill="1" applyBorder="1" applyAlignment="1">
      <alignment horizontal="center" vertical="center" wrapText="1"/>
    </xf>
    <xf numFmtId="0" fontId="19" fillId="9" borderId="5" xfId="128" applyFont="1" applyFill="1" applyBorder="1" applyAlignment="1">
      <alignment horizontal="center" vertical="center" wrapText="1"/>
    </xf>
    <xf numFmtId="0" fontId="19" fillId="9" borderId="4" xfId="128" applyFont="1" applyFill="1" applyBorder="1" applyAlignment="1">
      <alignment horizontal="center" vertical="center" wrapText="1"/>
    </xf>
    <xf numFmtId="0" fontId="27" fillId="8" borderId="2" xfId="128" applyFont="1" applyFill="1" applyBorder="1" applyAlignment="1">
      <alignment horizontal="center" vertical="center" wrapText="1"/>
    </xf>
    <xf numFmtId="0" fontId="44" fillId="9" borderId="11" xfId="128" applyFont="1" applyFill="1" applyBorder="1" applyAlignment="1">
      <alignment horizontal="center" vertical="center" wrapText="1"/>
    </xf>
    <xf numFmtId="0" fontId="44" fillId="9" borderId="12" xfId="128" applyFont="1" applyFill="1" applyBorder="1" applyAlignment="1">
      <alignment horizontal="center" vertical="center" wrapText="1"/>
    </xf>
    <xf numFmtId="0" fontId="44" fillId="9" borderId="13" xfId="128" applyFont="1" applyFill="1" applyBorder="1" applyAlignment="1">
      <alignment horizontal="center" vertical="center" wrapText="1"/>
    </xf>
    <xf numFmtId="0" fontId="19" fillId="9" borderId="11" xfId="128" applyFont="1" applyFill="1" applyBorder="1" applyAlignment="1">
      <alignment horizontal="center" vertical="center" wrapText="1"/>
    </xf>
    <xf numFmtId="0" fontId="19" fillId="9" borderId="13" xfId="128" applyFont="1" applyFill="1" applyBorder="1" applyAlignment="1">
      <alignment horizontal="center" vertical="center" wrapText="1"/>
    </xf>
    <xf numFmtId="9" fontId="31" fillId="0" borderId="5" xfId="0" applyNumberFormat="1" applyFont="1" applyFill="1" applyBorder="1" applyAlignment="1">
      <alignment horizontal="center" vertical="center" wrapText="1"/>
    </xf>
    <xf numFmtId="9" fontId="31" fillId="0" borderId="4" xfId="0" applyNumberFormat="1" applyFont="1" applyFill="1" applyBorder="1" applyAlignment="1">
      <alignment horizontal="center" vertical="center" wrapText="1"/>
    </xf>
    <xf numFmtId="9" fontId="31" fillId="15" borderId="5" xfId="0" applyNumberFormat="1" applyFont="1" applyFill="1" applyBorder="1" applyAlignment="1">
      <alignment horizontal="center" vertical="center" wrapText="1"/>
    </xf>
    <xf numFmtId="9" fontId="31" fillId="15" borderId="4" xfId="0" applyNumberFormat="1" applyFont="1" applyFill="1" applyBorder="1" applyAlignment="1">
      <alignment horizontal="center" vertical="center" wrapText="1"/>
    </xf>
    <xf numFmtId="173" fontId="31" fillId="0" borderId="3" xfId="0" applyNumberFormat="1" applyFont="1" applyFill="1" applyBorder="1" applyAlignment="1">
      <alignment horizontal="center" vertical="center" wrapText="1"/>
    </xf>
    <xf numFmtId="10" fontId="31" fillId="15" borderId="5" xfId="0" applyNumberFormat="1" applyFont="1" applyFill="1" applyBorder="1" applyAlignment="1">
      <alignment horizontal="center" vertical="center" wrapText="1"/>
    </xf>
    <xf numFmtId="10" fontId="31" fillId="15" borderId="4" xfId="0" applyNumberFormat="1" applyFont="1" applyFill="1" applyBorder="1" applyAlignment="1">
      <alignment horizontal="center" vertical="center" wrapText="1"/>
    </xf>
    <xf numFmtId="0" fontId="19" fillId="15" borderId="3" xfId="128" applyFont="1" applyFill="1" applyBorder="1" applyAlignment="1">
      <alignment horizontal="center" vertical="center" wrapText="1"/>
    </xf>
    <xf numFmtId="0" fontId="44" fillId="15" borderId="3" xfId="128" applyFont="1" applyFill="1" applyBorder="1" applyAlignment="1">
      <alignment horizontal="center" vertical="center" wrapText="1"/>
    </xf>
    <xf numFmtId="0" fontId="44" fillId="9" borderId="3" xfId="128" applyFont="1" applyFill="1" applyBorder="1" applyAlignment="1">
      <alignment horizontal="center" vertical="center" wrapText="1"/>
    </xf>
    <xf numFmtId="3" fontId="31" fillId="0" borderId="3" xfId="0" applyNumberFormat="1" applyFont="1" applyFill="1" applyBorder="1" applyAlignment="1">
      <alignment horizontal="center" vertical="center" wrapText="1"/>
    </xf>
    <xf numFmtId="0" fontId="26" fillId="0" borderId="5" xfId="128" applyFont="1" applyFill="1" applyBorder="1" applyAlignment="1">
      <alignment horizontal="left" vertical="center" wrapText="1"/>
    </xf>
    <xf numFmtId="0" fontId="26" fillId="0" borderId="4" xfId="128" applyFont="1" applyFill="1" applyBorder="1" applyAlignment="1">
      <alignment horizontal="left" vertical="center" wrapText="1"/>
    </xf>
    <xf numFmtId="172" fontId="31" fillId="15" borderId="5" xfId="0" applyNumberFormat="1" applyFont="1" applyFill="1" applyBorder="1" applyAlignment="1">
      <alignment horizontal="center" vertical="center" wrapText="1"/>
    </xf>
    <xf numFmtId="172" fontId="31" fillId="15" borderId="4" xfId="0" applyNumberFormat="1" applyFont="1" applyFill="1" applyBorder="1" applyAlignment="1">
      <alignment horizontal="center" vertical="center" wrapText="1"/>
    </xf>
    <xf numFmtId="3" fontId="31" fillId="15" borderId="3" xfId="0" applyNumberFormat="1" applyFont="1" applyFill="1" applyBorder="1" applyAlignment="1">
      <alignment horizontal="center" vertical="center" wrapText="1"/>
    </xf>
    <xf numFmtId="0" fontId="31" fillId="15" borderId="3" xfId="0" applyFont="1" applyFill="1" applyBorder="1" applyAlignment="1">
      <alignment horizontal="center" vertical="center" wrapText="1"/>
    </xf>
    <xf numFmtId="0" fontId="26" fillId="0" borderId="6" xfId="128" applyFont="1" applyFill="1" applyBorder="1" applyAlignment="1">
      <alignment horizontal="left" vertical="center" wrapText="1"/>
    </xf>
    <xf numFmtId="0" fontId="28" fillId="5" borderId="3" xfId="128" applyFont="1" applyFill="1" applyBorder="1" applyAlignment="1" applyProtection="1">
      <alignment horizontal="center" vertical="center" wrapText="1"/>
    </xf>
    <xf numFmtId="9" fontId="31" fillId="0" borderId="6" xfId="0" applyNumberFormat="1" applyFont="1" applyFill="1" applyBorder="1" applyAlignment="1">
      <alignment horizontal="center" vertical="center" wrapText="1"/>
    </xf>
    <xf numFmtId="10" fontId="31" fillId="0" borderId="5" xfId="0" applyNumberFormat="1" applyFont="1" applyFill="1" applyBorder="1" applyAlignment="1">
      <alignment horizontal="center" vertical="center" wrapText="1"/>
    </xf>
    <xf numFmtId="10" fontId="31" fillId="0" borderId="6" xfId="0" applyNumberFormat="1" applyFont="1" applyFill="1" applyBorder="1" applyAlignment="1">
      <alignment horizontal="center" vertical="center" wrapText="1"/>
    </xf>
    <xf numFmtId="10" fontId="31" fillId="0" borderId="4" xfId="0" applyNumberFormat="1" applyFont="1" applyFill="1" applyBorder="1" applyAlignment="1">
      <alignment horizontal="center" vertical="center" wrapText="1"/>
    </xf>
    <xf numFmtId="9" fontId="31" fillId="15" borderId="6" xfId="0" applyNumberFormat="1" applyFont="1" applyFill="1" applyBorder="1" applyAlignment="1">
      <alignment horizontal="center" vertical="center" wrapText="1"/>
    </xf>
    <xf numFmtId="172" fontId="31" fillId="15" borderId="6" xfId="0" applyNumberFormat="1" applyFont="1" applyFill="1" applyBorder="1" applyAlignment="1">
      <alignment horizontal="center" vertical="center" wrapText="1"/>
    </xf>
    <xf numFmtId="9" fontId="31" fillId="0" borderId="3" xfId="0" applyNumberFormat="1" applyFont="1" applyFill="1" applyBorder="1" applyAlignment="1">
      <alignment horizontal="center" vertical="center" wrapText="1"/>
    </xf>
    <xf numFmtId="9" fontId="31" fillId="15" borderId="3" xfId="0" applyNumberFormat="1" applyFont="1" applyFill="1" applyBorder="1" applyAlignment="1">
      <alignment horizontal="center" vertical="center" wrapText="1"/>
    </xf>
    <xf numFmtId="10" fontId="31" fillId="15" borderId="3" xfId="0" applyNumberFormat="1" applyFont="1" applyFill="1" applyBorder="1" applyAlignment="1">
      <alignment horizontal="center" vertical="center" wrapText="1"/>
    </xf>
    <xf numFmtId="172" fontId="31" fillId="0" borderId="3" xfId="0" applyNumberFormat="1" applyFont="1" applyFill="1" applyBorder="1" applyAlignment="1">
      <alignment horizontal="center" vertical="center" wrapText="1"/>
    </xf>
    <xf numFmtId="10" fontId="31" fillId="15" borderId="6" xfId="0" applyNumberFormat="1" applyFont="1" applyFill="1" applyBorder="1" applyAlignment="1">
      <alignment horizontal="center" vertical="center" wrapText="1"/>
    </xf>
    <xf numFmtId="10" fontId="3" fillId="15" borderId="3" xfId="0" applyNumberFormat="1" applyFont="1" applyFill="1" applyBorder="1" applyAlignment="1">
      <alignment horizontal="center" vertical="center" wrapText="1"/>
    </xf>
    <xf numFmtId="0" fontId="28" fillId="0" borderId="3" xfId="128" applyFont="1" applyFill="1" applyBorder="1" applyAlignment="1" applyProtection="1">
      <alignment horizontal="center" vertical="center" wrapText="1"/>
    </xf>
    <xf numFmtId="173" fontId="31" fillId="0" borderId="5" xfId="0" applyNumberFormat="1" applyFont="1" applyFill="1" applyBorder="1" applyAlignment="1">
      <alignment horizontal="center" vertical="center" wrapText="1"/>
    </xf>
    <xf numFmtId="173" fontId="31" fillId="0" borderId="6" xfId="0" applyNumberFormat="1" applyFont="1" applyFill="1" applyBorder="1" applyAlignment="1">
      <alignment horizontal="center" vertical="center" wrapText="1"/>
    </xf>
    <xf numFmtId="173" fontId="31" fillId="0" borderId="4" xfId="0" applyNumberFormat="1"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45" fillId="9" borderId="5" xfId="0" applyFont="1" applyFill="1" applyBorder="1" applyAlignment="1">
      <alignment horizontal="center" vertical="center" wrapText="1"/>
    </xf>
    <xf numFmtId="0" fontId="45" fillId="9" borderId="4" xfId="0" applyFont="1" applyFill="1" applyBorder="1" applyAlignment="1">
      <alignment horizontal="center" vertical="center" wrapText="1"/>
    </xf>
    <xf numFmtId="0" fontId="4" fillId="0" borderId="3" xfId="106" applyFont="1" applyBorder="1" applyAlignment="1">
      <alignment horizontal="left"/>
    </xf>
    <xf numFmtId="0" fontId="28" fillId="0" borderId="15" xfId="128" applyFont="1" applyFill="1" applyBorder="1" applyAlignment="1" applyProtection="1">
      <alignment horizontal="center" vertical="center" wrapText="1"/>
    </xf>
    <xf numFmtId="0" fontId="28" fillId="0" borderId="2" xfId="128" applyFont="1" applyFill="1" applyBorder="1" applyAlignment="1" applyProtection="1">
      <alignment horizontal="center" vertical="center" wrapText="1"/>
    </xf>
    <xf numFmtId="0" fontId="26" fillId="5" borderId="5" xfId="128" applyFont="1" applyFill="1" applyBorder="1" applyAlignment="1">
      <alignment horizontal="left" vertical="center" wrapText="1"/>
    </xf>
    <xf numFmtId="0" fontId="26" fillId="5" borderId="6" xfId="128" applyFont="1" applyFill="1" applyBorder="1" applyAlignment="1">
      <alignment horizontal="left" vertical="center" wrapText="1"/>
    </xf>
    <xf numFmtId="0" fontId="26" fillId="5" borderId="4" xfId="128" applyFont="1" applyFill="1" applyBorder="1" applyAlignment="1">
      <alignment horizontal="left" vertical="center" wrapText="1"/>
    </xf>
    <xf numFmtId="10" fontId="31" fillId="18" borderId="5" xfId="0" applyNumberFormat="1" applyFont="1" applyFill="1" applyBorder="1" applyAlignment="1">
      <alignment horizontal="center" vertical="center" wrapText="1"/>
    </xf>
    <xf numFmtId="10" fontId="31" fillId="18" borderId="6" xfId="0" applyNumberFormat="1" applyFont="1" applyFill="1" applyBorder="1" applyAlignment="1">
      <alignment horizontal="center" vertical="center" wrapText="1"/>
    </xf>
    <xf numFmtId="10" fontId="31" fillId="18" borderId="4" xfId="0" applyNumberFormat="1" applyFont="1" applyFill="1" applyBorder="1" applyAlignment="1">
      <alignment horizontal="center" vertical="center" wrapText="1"/>
    </xf>
    <xf numFmtId="10" fontId="3" fillId="18" borderId="3" xfId="0" applyNumberFormat="1" applyFont="1" applyFill="1" applyBorder="1" applyAlignment="1">
      <alignment horizontal="center" vertical="center" wrapText="1"/>
    </xf>
    <xf numFmtId="49" fontId="9" fillId="6" borderId="6" xfId="106" applyNumberFormat="1" applyFont="1" applyFill="1" applyBorder="1" applyAlignment="1">
      <alignment horizontal="center" vertical="center" wrapText="1"/>
    </xf>
    <xf numFmtId="10" fontId="31" fillId="0" borderId="3" xfId="0" applyNumberFormat="1" applyFont="1" applyFill="1" applyBorder="1" applyAlignment="1">
      <alignment horizontal="center" vertical="center" wrapText="1"/>
    </xf>
  </cellXfs>
  <cellStyles count="3480">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2" xfId="300"/>
    <cellStyle name="Millares [0] 2 2" xfId="319"/>
    <cellStyle name="Millares [0] 2 2 2" xfId="3474"/>
    <cellStyle name="Millares [0] 2 3" xfId="325"/>
    <cellStyle name="Millares [0] 3" xfId="945"/>
    <cellStyle name="Millares 10" xfId="25"/>
    <cellStyle name="Millares 10 2" xfId="26"/>
    <cellStyle name="Millares 10 2 2" xfId="27"/>
    <cellStyle name="Millares 10 3" xfId="28"/>
    <cellStyle name="Millares 10 3 2" xfId="760"/>
    <cellStyle name="Millares 10 4" xfId="759"/>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2" xfId="43"/>
    <cellStyle name="Millares 2 2 2" xfId="44"/>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3" xfId="47"/>
    <cellStyle name="Millares 3 10" xfId="413"/>
    <cellStyle name="Millares 3 2" xfId="48"/>
    <cellStyle name="Millares 3 2 2" xfId="4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3" xfId="61"/>
    <cellStyle name="Millares 4 4" xfId="500"/>
    <cellStyle name="Millares 5" xfId="62"/>
    <cellStyle name="Millares 5 10" xfId="3050"/>
    <cellStyle name="Millares 5 10 2" xfId="3051"/>
    <cellStyle name="Millares 5 11" xfId="3052"/>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3" xfId="68"/>
    <cellStyle name="Millares 6 4" xfId="69"/>
    <cellStyle name="Millares 6 5" xfId="585"/>
    <cellStyle name="Millares 7" xfId="70"/>
    <cellStyle name="Millares 7 2" xfId="71"/>
    <cellStyle name="Millares 7 4" xfId="320"/>
    <cellStyle name="Millares 7 4 2" xfId="3475"/>
    <cellStyle name="Millares 8" xfId="72"/>
    <cellStyle name="Millares 8 2" xfId="73"/>
    <cellStyle name="Millares 9" xfId="74"/>
    <cellStyle name="Millares 9 2" xfId="75"/>
    <cellStyle name="Millares 9 4" xfId="322"/>
    <cellStyle name="Millares 9 4 2" xfId="3477"/>
    <cellStyle name="Moneda [0] 2" xfId="232"/>
    <cellStyle name="Moneda [0] 2 2" xfId="292"/>
    <cellStyle name="Moneda [0] 3" xfId="76"/>
    <cellStyle name="Moneda [0] 4" xfId="778"/>
    <cellStyle name="Moneda [0] 4 2" xfId="932"/>
    <cellStyle name="Moneda [0] 5" xfId="326"/>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3" xfId="90"/>
    <cellStyle name="Moneda 3 3 2" xfId="410"/>
    <cellStyle name="Moneda 3 4" xfId="91"/>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8" sqref="B8"/>
    </sheetView>
  </sheetViews>
  <sheetFormatPr baseColWidth="10" defaultRowHeight="15" x14ac:dyDescent="0.25"/>
  <sheetData>
    <row r="1" spans="1:3" x14ac:dyDescent="0.25">
      <c r="A1" s="78" t="s">
        <v>78</v>
      </c>
      <c r="B1" s="78" t="s">
        <v>76</v>
      </c>
      <c r="C1" s="78" t="s">
        <v>77</v>
      </c>
    </row>
    <row r="2" spans="1:3" x14ac:dyDescent="0.25">
      <c r="A2" s="79">
        <v>3075</v>
      </c>
      <c r="B2" s="43">
        <v>188629.99454699998</v>
      </c>
      <c r="C2" s="80" t="e">
        <f>+B2-#REF!</f>
        <v>#REF!</v>
      </c>
    </row>
    <row r="3" spans="1:3" x14ac:dyDescent="0.25">
      <c r="A3" s="79">
        <v>208</v>
      </c>
      <c r="B3" s="48">
        <v>46860.264536000002</v>
      </c>
      <c r="C3" s="80" t="e">
        <f>+B3-#REF!</f>
        <v>#REF!</v>
      </c>
    </row>
    <row r="4" spans="1:3" x14ac:dyDescent="0.25">
      <c r="A4" s="79">
        <v>3075</v>
      </c>
      <c r="B4" s="51">
        <v>16911.999999</v>
      </c>
      <c r="C4" s="80" t="e">
        <f>+B4-#REF!</f>
        <v>#REF!</v>
      </c>
    </row>
    <row r="5" spans="1:3" x14ac:dyDescent="0.25">
      <c r="A5" s="79">
        <v>471</v>
      </c>
      <c r="B5" s="68">
        <v>29280</v>
      </c>
      <c r="C5" s="80" t="e">
        <f>+B5-#REF!</f>
        <v>#REF!</v>
      </c>
    </row>
    <row r="6" spans="1:3" x14ac:dyDescent="0.25">
      <c r="A6" s="79">
        <v>943</v>
      </c>
      <c r="B6" s="43">
        <v>1910.88</v>
      </c>
      <c r="C6" s="80" t="e">
        <f>+B6-#REF!</f>
        <v>#REF!</v>
      </c>
    </row>
    <row r="7" spans="1:3" x14ac:dyDescent="0.25">
      <c r="A7" s="79">
        <v>404</v>
      </c>
      <c r="B7" s="43">
        <v>13556.24</v>
      </c>
      <c r="C7" s="80" t="e">
        <f>+B7-#REF!</f>
        <v>#REF!</v>
      </c>
    </row>
    <row r="8" spans="1:3" x14ac:dyDescent="0.25">
      <c r="A8" s="79">
        <v>1174</v>
      </c>
      <c r="B8" s="43">
        <v>7858.6167699999996</v>
      </c>
      <c r="C8" s="80" t="e">
        <f>+B8-#REF!</f>
        <v>#REF!</v>
      </c>
    </row>
    <row r="9" spans="1:3" x14ac:dyDescent="0.25">
      <c r="A9" s="78" t="s">
        <v>76</v>
      </c>
      <c r="B9" s="81">
        <f>SUM(B2:B8)</f>
        <v>305007.99585200002</v>
      </c>
      <c r="C9" s="80"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I55" workbookViewId="0">
      <selection activeCell="R59" sqref="R59"/>
    </sheetView>
  </sheetViews>
  <sheetFormatPr baseColWidth="10"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66</v>
      </c>
    </row>
    <row r="3" spans="1:18" s="3" customFormat="1" ht="12.75" x14ac:dyDescent="0.2">
      <c r="A3" s="234" t="s">
        <v>0</v>
      </c>
      <c r="B3" s="235"/>
      <c r="C3" s="235"/>
      <c r="D3" s="236"/>
      <c r="E3" s="1"/>
      <c r="F3" s="2"/>
      <c r="G3" s="2"/>
      <c r="H3" s="2"/>
      <c r="I3" s="2"/>
      <c r="J3" s="2"/>
      <c r="K3" s="2"/>
      <c r="M3" s="2"/>
      <c r="O3" s="2"/>
      <c r="Q3" s="2"/>
    </row>
    <row r="4" spans="1:18" s="3" customFormat="1" ht="12.75" x14ac:dyDescent="0.2">
      <c r="A4" s="234" t="s">
        <v>14</v>
      </c>
      <c r="B4" s="235"/>
      <c r="C4" s="235"/>
      <c r="D4" s="236"/>
      <c r="E4" s="1"/>
      <c r="F4" s="2"/>
      <c r="G4" s="2"/>
      <c r="H4" s="2"/>
      <c r="I4" s="2"/>
      <c r="J4" s="2"/>
      <c r="K4" s="2"/>
      <c r="M4" s="2"/>
      <c r="O4" s="2"/>
      <c r="Q4" s="2"/>
    </row>
    <row r="5" spans="1:18" s="3" customFormat="1" ht="12.75" x14ac:dyDescent="0.2">
      <c r="A5" s="234" t="s">
        <v>0</v>
      </c>
      <c r="B5" s="235"/>
      <c r="C5" s="235"/>
      <c r="D5" s="236"/>
      <c r="E5" s="1"/>
      <c r="F5" s="2"/>
      <c r="G5" s="2"/>
      <c r="H5" s="2"/>
      <c r="I5" s="2"/>
      <c r="J5" s="2"/>
      <c r="K5" s="2"/>
      <c r="M5" s="2"/>
      <c r="O5" s="2"/>
      <c r="Q5" s="2"/>
    </row>
    <row r="6" spans="1:18" s="3" customFormat="1" ht="12.75" x14ac:dyDescent="0.2">
      <c r="A6" s="234" t="s">
        <v>15</v>
      </c>
      <c r="B6" s="235"/>
      <c r="C6" s="235"/>
      <c r="D6" s="236"/>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43" t="s">
        <v>87</v>
      </c>
      <c r="B8" s="244"/>
      <c r="C8" s="244"/>
      <c r="D8" s="244"/>
    </row>
    <row r="9" spans="1:18" s="3" customFormat="1" ht="12.75" x14ac:dyDescent="0.2">
      <c r="A9" s="4"/>
      <c r="B9" s="4"/>
      <c r="C9" s="4"/>
      <c r="D9" s="4"/>
      <c r="E9" s="2"/>
      <c r="F9" s="2"/>
      <c r="G9" s="2"/>
      <c r="H9" s="2"/>
      <c r="I9" s="2"/>
      <c r="J9" s="2"/>
      <c r="K9" s="2"/>
      <c r="M9" s="2"/>
      <c r="O9" s="2"/>
      <c r="Q9" s="2"/>
    </row>
    <row r="10" spans="1:18" ht="34.5" customHeight="1" x14ac:dyDescent="0.25">
      <c r="A10" s="34" t="s">
        <v>1</v>
      </c>
      <c r="B10" s="245" t="s">
        <v>16</v>
      </c>
      <c r="C10" s="245"/>
      <c r="D10" s="245"/>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40" t="s">
        <v>2</v>
      </c>
      <c r="B13" s="215" t="s">
        <v>3</v>
      </c>
      <c r="C13" s="215" t="s">
        <v>68</v>
      </c>
      <c r="D13" s="237" t="s">
        <v>19</v>
      </c>
      <c r="E13" s="10"/>
      <c r="F13" s="71">
        <v>2016</v>
      </c>
      <c r="G13" s="10"/>
      <c r="H13" s="211">
        <v>2017</v>
      </c>
      <c r="I13" s="212"/>
      <c r="J13" s="248"/>
      <c r="K13" s="211">
        <v>2018</v>
      </c>
      <c r="L13" s="248"/>
      <c r="M13" s="211">
        <v>2019</v>
      </c>
      <c r="N13" s="248"/>
      <c r="O13" s="211">
        <v>2020</v>
      </c>
      <c r="P13" s="212"/>
      <c r="Q13" s="212" t="s">
        <v>79</v>
      </c>
      <c r="R13" s="212"/>
    </row>
    <row r="14" spans="1:18" s="11" customFormat="1" ht="15" customHeight="1" x14ac:dyDescent="0.25">
      <c r="A14" s="241"/>
      <c r="B14" s="216"/>
      <c r="C14" s="216"/>
      <c r="D14" s="238"/>
      <c r="E14" s="10"/>
      <c r="F14" s="209" t="s">
        <v>8</v>
      </c>
      <c r="G14" s="10"/>
      <c r="H14" s="209" t="s">
        <v>8</v>
      </c>
      <c r="I14" s="209" t="s">
        <v>86</v>
      </c>
      <c r="J14" s="209" t="s">
        <v>81</v>
      </c>
      <c r="K14" s="209" t="s">
        <v>8</v>
      </c>
      <c r="L14" s="209" t="s">
        <v>80</v>
      </c>
      <c r="M14" s="209" t="s">
        <v>8</v>
      </c>
      <c r="N14" s="209" t="s">
        <v>80</v>
      </c>
      <c r="O14" s="213" t="s">
        <v>8</v>
      </c>
      <c r="P14" s="209" t="s">
        <v>80</v>
      </c>
      <c r="Q14" s="213" t="s">
        <v>8</v>
      </c>
      <c r="R14" s="209" t="s">
        <v>80</v>
      </c>
    </row>
    <row r="15" spans="1:18" s="11" customFormat="1" ht="47.25" customHeight="1" x14ac:dyDescent="0.25">
      <c r="A15" s="242"/>
      <c r="B15" s="217"/>
      <c r="C15" s="217"/>
      <c r="D15" s="239"/>
      <c r="E15" s="12"/>
      <c r="F15" s="209"/>
      <c r="G15" s="12"/>
      <c r="H15" s="209"/>
      <c r="I15" s="209"/>
      <c r="J15" s="209"/>
      <c r="K15" s="209"/>
      <c r="L15" s="209"/>
      <c r="M15" s="209"/>
      <c r="N15" s="209"/>
      <c r="O15" s="214"/>
      <c r="P15" s="209"/>
      <c r="Q15" s="214"/>
      <c r="R15" s="209"/>
    </row>
    <row r="16" spans="1:18" ht="60" customHeight="1" x14ac:dyDescent="0.25">
      <c r="A16" s="246" t="s">
        <v>11</v>
      </c>
      <c r="B16" s="218" t="s">
        <v>12</v>
      </c>
      <c r="C16" s="218" t="s">
        <v>69</v>
      </c>
      <c r="D16" s="13" t="s">
        <v>21</v>
      </c>
      <c r="E16" s="14"/>
      <c r="F16" s="64">
        <v>7683.488582</v>
      </c>
      <c r="G16" s="16"/>
      <c r="H16" s="30">
        <v>18626.624800000001</v>
      </c>
      <c r="I16" s="30">
        <v>6806.2292539999999</v>
      </c>
      <c r="J16" s="30">
        <f>+H16-I16</f>
        <v>11820.395546000002</v>
      </c>
      <c r="K16" s="30">
        <v>13809.148606000001</v>
      </c>
      <c r="L16" s="30">
        <f>+($J$16/3)+K16</f>
        <v>17749.280454666667</v>
      </c>
      <c r="M16" s="30">
        <v>14361.51455</v>
      </c>
      <c r="N16" s="30">
        <f>+($J$16/3)+M16</f>
        <v>18301.646398666668</v>
      </c>
      <c r="O16" s="30">
        <v>10478.567816000001</v>
      </c>
      <c r="P16" s="30">
        <f>+($J$16/3)+O16</f>
        <v>14418.699664666668</v>
      </c>
      <c r="Q16" s="30">
        <f>+F16+H16+K16+M16+O16</f>
        <v>64959.344354000008</v>
      </c>
      <c r="R16" s="30">
        <f>+F16+I16+L16+N16+P16</f>
        <v>64959.344354000001</v>
      </c>
    </row>
    <row r="17" spans="1:20" ht="60" customHeight="1" x14ac:dyDescent="0.25">
      <c r="A17" s="247"/>
      <c r="B17" s="225"/>
      <c r="C17" s="225"/>
      <c r="D17" s="13" t="s">
        <v>82</v>
      </c>
      <c r="E17" s="14"/>
      <c r="F17" s="30">
        <v>20566.505743999998</v>
      </c>
      <c r="G17" s="16"/>
      <c r="H17" s="30">
        <v>25383.216</v>
      </c>
      <c r="I17" s="30">
        <v>14746.165000000001</v>
      </c>
      <c r="J17" s="30">
        <f>+H17-I17</f>
        <v>10637.050999999999</v>
      </c>
      <c r="K17" s="30">
        <v>13199.27232</v>
      </c>
      <c r="L17" s="30">
        <f>+($J$17/3)+K17</f>
        <v>16744.955986666668</v>
      </c>
      <c r="M17" s="30">
        <v>11766.208468000001</v>
      </c>
      <c r="N17" s="30">
        <f>+($J$17/3)+M17</f>
        <v>15311.892134666667</v>
      </c>
      <c r="O17" s="30">
        <v>1509.21234</v>
      </c>
      <c r="P17" s="30">
        <f>+($J$17/3)+O17</f>
        <v>5054.8960066666659</v>
      </c>
      <c r="Q17" s="30">
        <f>+F17+H17+K17+M17+O17</f>
        <v>72424.414871999994</v>
      </c>
      <c r="R17" s="30">
        <f>+F17+I17+L17+N17+P17</f>
        <v>72424.414871999994</v>
      </c>
    </row>
    <row r="18" spans="1:20" ht="60" customHeight="1" x14ac:dyDescent="0.25">
      <c r="A18" s="247"/>
      <c r="B18" s="225"/>
      <c r="C18" s="225"/>
      <c r="D18" s="13" t="s">
        <v>83</v>
      </c>
      <c r="E18" s="14"/>
      <c r="F18" s="30">
        <v>56.1</v>
      </c>
      <c r="G18" s="16"/>
      <c r="H18" s="30">
        <v>224.90719999999999</v>
      </c>
      <c r="I18" s="30">
        <v>82.181821999999997</v>
      </c>
      <c r="J18" s="30">
        <f>+H18-I18</f>
        <v>142.72537799999998</v>
      </c>
      <c r="K18" s="30">
        <v>233.90348800000001</v>
      </c>
      <c r="L18" s="30">
        <f>+($J$18/3)+K18</f>
        <v>281.47861399999999</v>
      </c>
      <c r="M18" s="30">
        <v>243.25962799999999</v>
      </c>
      <c r="N18" s="30">
        <f>+($J$18/3)+M18</f>
        <v>290.83475399999998</v>
      </c>
      <c r="O18" s="30">
        <v>252.99001200000001</v>
      </c>
      <c r="P18" s="30">
        <f>+($J$18/3)+O18</f>
        <v>300.56513799999999</v>
      </c>
      <c r="Q18" s="30">
        <f>+F18+H18+K18+M18+O18</f>
        <v>1011.160328</v>
      </c>
      <c r="R18" s="30">
        <f>+F18+I18+L18+N18+P18</f>
        <v>1011.1603279999999</v>
      </c>
    </row>
    <row r="19" spans="1:20" ht="60" customHeight="1" x14ac:dyDescent="0.25">
      <c r="A19" s="247"/>
      <c r="B19" s="225"/>
      <c r="C19" s="225"/>
      <c r="D19" s="13" t="s">
        <v>88</v>
      </c>
      <c r="E19" s="14"/>
      <c r="F19" s="30">
        <v>4832.2331139999997</v>
      </c>
      <c r="G19" s="16"/>
      <c r="H19" s="30">
        <v>15542.712</v>
      </c>
      <c r="I19" s="30">
        <v>8510.6509999999998</v>
      </c>
      <c r="J19" s="30">
        <f>+H19-I19</f>
        <v>7032.0609999999997</v>
      </c>
      <c r="K19" s="30">
        <v>10548.496424999999</v>
      </c>
      <c r="L19" s="30">
        <f>+($J$19/3)+K19</f>
        <v>12892.516758333333</v>
      </c>
      <c r="M19" s="30">
        <v>4354.0999080000001</v>
      </c>
      <c r="N19" s="30">
        <f>+($J$19/3)+M19</f>
        <v>6698.120241333334</v>
      </c>
      <c r="O19" s="30">
        <v>1866.0428179999999</v>
      </c>
      <c r="P19" s="30">
        <f>+($J$19/3)+O19</f>
        <v>4210.0631513333337</v>
      </c>
      <c r="Q19" s="30">
        <f>+F19+H19+K19+M19+O19</f>
        <v>37143.584264999998</v>
      </c>
      <c r="R19" s="30">
        <f>+F19+I19+L19+N19+P19</f>
        <v>37143.584264999998</v>
      </c>
    </row>
    <row r="20" spans="1:20" ht="60" customHeight="1" x14ac:dyDescent="0.25">
      <c r="A20" s="247"/>
      <c r="B20" s="219"/>
      <c r="C20" s="219"/>
      <c r="D20" s="13" t="s">
        <v>85</v>
      </c>
      <c r="E20" s="14"/>
      <c r="F20" s="30">
        <v>1892.9710849999999</v>
      </c>
      <c r="G20" s="16"/>
      <c r="H20" s="30">
        <v>4978.152</v>
      </c>
      <c r="I20" s="30">
        <v>1819.0329240000001</v>
      </c>
      <c r="J20" s="30">
        <f>+H20-I20</f>
        <v>3159.1190759999999</v>
      </c>
      <c r="K20" s="30">
        <v>2537.8814120000002</v>
      </c>
      <c r="L20" s="30">
        <f>+($J$20/3)+K20</f>
        <v>3590.921104</v>
      </c>
      <c r="M20" s="30">
        <v>2639.3966679999999</v>
      </c>
      <c r="N20" s="30">
        <f>+($J$20/3)+M20</f>
        <v>3692.4363599999997</v>
      </c>
      <c r="O20" s="30">
        <v>1043.089563</v>
      </c>
      <c r="P20" s="30">
        <f>+($J$20/3)+O20</f>
        <v>2096.1292549999998</v>
      </c>
      <c r="Q20" s="30">
        <f>+F20+H20+K20+M20+O20</f>
        <v>13091.490727999999</v>
      </c>
      <c r="R20" s="30">
        <f>+F20+I20+L20+N20+P20</f>
        <v>13091.490728000001</v>
      </c>
    </row>
    <row r="21" spans="1:20" s="6" customFormat="1" ht="14.25" customHeight="1" x14ac:dyDescent="0.25">
      <c r="A21" s="17"/>
      <c r="B21" s="72" t="s">
        <v>53</v>
      </c>
      <c r="C21" s="72"/>
      <c r="D21" s="40"/>
      <c r="E21" s="41"/>
      <c r="F21" s="43">
        <f>SUM(F16:F20)</f>
        <v>35031.298524999998</v>
      </c>
      <c r="G21" s="44"/>
      <c r="H21" s="43">
        <f t="shared" ref="H21:R21" si="0">SUM(H16:H20)</f>
        <v>64755.612000000008</v>
      </c>
      <c r="I21" s="43">
        <f t="shared" si="0"/>
        <v>31964.259999999995</v>
      </c>
      <c r="J21" s="43">
        <f t="shared" si="0"/>
        <v>32791.351999999999</v>
      </c>
      <c r="K21" s="43">
        <f t="shared" si="0"/>
        <v>40328.702251000002</v>
      </c>
      <c r="L21" s="43">
        <f t="shared" si="0"/>
        <v>51259.152917666666</v>
      </c>
      <c r="M21" s="43">
        <f t="shared" si="0"/>
        <v>33364.479222000002</v>
      </c>
      <c r="N21" s="43">
        <f t="shared" si="0"/>
        <v>44294.929888666673</v>
      </c>
      <c r="O21" s="43">
        <f t="shared" si="0"/>
        <v>15149.902549</v>
      </c>
      <c r="P21" s="43">
        <f t="shared" si="0"/>
        <v>26080.35321566667</v>
      </c>
      <c r="Q21" s="82">
        <f t="shared" si="0"/>
        <v>188629.99454699998</v>
      </c>
      <c r="R21" s="82">
        <f t="shared" si="0"/>
        <v>188629.99454699998</v>
      </c>
      <c r="S21" s="43">
        <v>188629.99454699998</v>
      </c>
      <c r="T21" s="91">
        <f>+S21-R21</f>
        <v>0</v>
      </c>
    </row>
    <row r="22" spans="1:20" ht="21.75" customHeight="1" x14ac:dyDescent="0.25">
      <c r="A22" s="53"/>
      <c r="D22" s="7"/>
      <c r="E22" s="8"/>
      <c r="F22" s="7"/>
      <c r="G22" s="8"/>
      <c r="H22" s="7"/>
      <c r="I22" s="8"/>
      <c r="J22" s="8"/>
      <c r="K22" s="7"/>
      <c r="M22" s="7"/>
      <c r="O22" s="7"/>
      <c r="Q22" s="76"/>
    </row>
    <row r="23" spans="1:20" ht="12.75" customHeight="1" x14ac:dyDescent="0.25">
      <c r="A23" s="6" t="s">
        <v>22</v>
      </c>
      <c r="B23" s="6" t="s">
        <v>23</v>
      </c>
      <c r="C23" s="6"/>
      <c r="D23" s="7"/>
      <c r="E23" s="8"/>
      <c r="F23" s="7"/>
      <c r="G23" s="8"/>
      <c r="H23" s="7"/>
      <c r="I23" s="8"/>
      <c r="J23" s="8"/>
      <c r="K23" s="7"/>
      <c r="M23" s="7"/>
      <c r="O23" s="7"/>
      <c r="Q23" s="77"/>
    </row>
    <row r="24" spans="1:20" ht="12.75" customHeight="1" x14ac:dyDescent="0.25">
      <c r="A24" s="9">
        <v>14</v>
      </c>
      <c r="B24" s="6" t="s">
        <v>24</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10" t="s">
        <v>2</v>
      </c>
      <c r="B26" s="210" t="s">
        <v>3</v>
      </c>
      <c r="C26" s="215" t="s">
        <v>68</v>
      </c>
      <c r="D26" s="210" t="s">
        <v>19</v>
      </c>
      <c r="E26" s="10"/>
      <c r="F26" s="75">
        <v>2016</v>
      </c>
      <c r="G26" s="83"/>
      <c r="H26" s="210">
        <v>2017</v>
      </c>
      <c r="I26" s="210"/>
      <c r="J26" s="210"/>
      <c r="K26" s="210">
        <v>2018</v>
      </c>
      <c r="L26" s="210"/>
      <c r="M26" s="210">
        <v>2019</v>
      </c>
      <c r="N26" s="210"/>
      <c r="O26" s="210">
        <v>2020</v>
      </c>
      <c r="P26" s="210"/>
      <c r="Q26" s="210" t="s">
        <v>79</v>
      </c>
      <c r="R26" s="210"/>
    </row>
    <row r="27" spans="1:20" s="11" customFormat="1" ht="15" customHeight="1" x14ac:dyDescent="0.25">
      <c r="A27" s="210"/>
      <c r="B27" s="210"/>
      <c r="C27" s="216"/>
      <c r="D27" s="210"/>
      <c r="E27" s="10"/>
      <c r="F27" s="209" t="s">
        <v>8</v>
      </c>
      <c r="G27" s="83"/>
      <c r="H27" s="209" t="s">
        <v>8</v>
      </c>
      <c r="I27" s="209" t="s">
        <v>86</v>
      </c>
      <c r="J27" s="209" t="s">
        <v>81</v>
      </c>
      <c r="K27" s="209" t="s">
        <v>8</v>
      </c>
      <c r="L27" s="209" t="s">
        <v>80</v>
      </c>
      <c r="M27" s="209" t="s">
        <v>8</v>
      </c>
      <c r="N27" s="209" t="s">
        <v>80</v>
      </c>
      <c r="O27" s="209" t="s">
        <v>8</v>
      </c>
      <c r="P27" s="209" t="s">
        <v>80</v>
      </c>
      <c r="Q27" s="209" t="s">
        <v>8</v>
      </c>
      <c r="R27" s="209" t="s">
        <v>80</v>
      </c>
    </row>
    <row r="28" spans="1:20" s="11" customFormat="1" ht="47.25" customHeight="1" x14ac:dyDescent="0.25">
      <c r="A28" s="210"/>
      <c r="B28" s="210"/>
      <c r="C28" s="217"/>
      <c r="D28" s="210"/>
      <c r="E28" s="12"/>
      <c r="F28" s="209"/>
      <c r="G28" s="84"/>
      <c r="H28" s="209"/>
      <c r="I28" s="209"/>
      <c r="J28" s="209"/>
      <c r="K28" s="209"/>
      <c r="L28" s="209"/>
      <c r="M28" s="209"/>
      <c r="N28" s="209"/>
      <c r="O28" s="209"/>
      <c r="P28" s="209"/>
      <c r="Q28" s="209"/>
      <c r="R28" s="209"/>
    </row>
    <row r="29" spans="1:20" ht="51" hidden="1" customHeight="1" x14ac:dyDescent="0.25">
      <c r="A29" s="232" t="s">
        <v>25</v>
      </c>
      <c r="B29" s="233" t="s">
        <v>26</v>
      </c>
      <c r="C29" s="72"/>
      <c r="D29" s="18" t="s">
        <v>9</v>
      </c>
      <c r="E29" s="14"/>
      <c r="F29" s="29"/>
      <c r="G29" s="85"/>
      <c r="H29" s="29"/>
      <c r="I29" s="85"/>
      <c r="J29" s="85"/>
      <c r="K29" s="30"/>
      <c r="L29" s="86"/>
      <c r="M29" s="20"/>
      <c r="N29" s="86"/>
      <c r="O29" s="20"/>
      <c r="P29" s="86"/>
      <c r="Q29" s="15"/>
      <c r="R29" s="86"/>
    </row>
    <row r="30" spans="1:20" ht="95.25" customHeight="1" x14ac:dyDescent="0.25">
      <c r="A30" s="232"/>
      <c r="B30" s="233"/>
      <c r="C30" s="233" t="s">
        <v>70</v>
      </c>
      <c r="D30" s="13" t="s">
        <v>48</v>
      </c>
      <c r="E30" s="14"/>
      <c r="F30" s="15">
        <v>2310.5661340000001</v>
      </c>
      <c r="G30" s="85"/>
      <c r="H30" s="35">
        <v>2534.25</v>
      </c>
      <c r="I30" s="35">
        <v>2292.7629999999999</v>
      </c>
      <c r="J30" s="35">
        <f>+H30-I30</f>
        <v>241.48700000000008</v>
      </c>
      <c r="K30" s="15">
        <v>2195.5</v>
      </c>
      <c r="L30" s="30">
        <f>+($J$30/3)+K30</f>
        <v>2275.9956666666667</v>
      </c>
      <c r="M30" s="30">
        <v>2159</v>
      </c>
      <c r="N30" s="30">
        <f>+($J$30/3)+M30</f>
        <v>2239.4956666666667</v>
      </c>
      <c r="O30" s="19">
        <v>0</v>
      </c>
      <c r="P30" s="30">
        <f>+($J$30/3)+O30</f>
        <v>80.495666666666693</v>
      </c>
      <c r="Q30" s="27">
        <f>+F30+H30+K30+M30+O30</f>
        <v>9199.3161340000006</v>
      </c>
      <c r="R30" s="30">
        <f>+F30+I30+L30+N30+P30</f>
        <v>9199.3161340000006</v>
      </c>
    </row>
    <row r="31" spans="1:20" ht="100.5" customHeight="1" x14ac:dyDescent="0.25">
      <c r="A31" s="232"/>
      <c r="B31" s="233"/>
      <c r="C31" s="233"/>
      <c r="D31" s="18" t="s">
        <v>49</v>
      </c>
      <c r="E31" s="14"/>
      <c r="F31" s="27">
        <v>6931.698402</v>
      </c>
      <c r="G31" s="85"/>
      <c r="H31" s="35">
        <v>7602.75</v>
      </c>
      <c r="I31" s="35">
        <v>6878.2889999999998</v>
      </c>
      <c r="J31" s="35">
        <f>+H31-I31</f>
        <v>724.46100000000024</v>
      </c>
      <c r="K31" s="35">
        <v>6586.5</v>
      </c>
      <c r="L31" s="30">
        <f>+($J$31/3)+K31</f>
        <v>6827.9870000000001</v>
      </c>
      <c r="M31" s="27">
        <v>6477</v>
      </c>
      <c r="N31" s="30">
        <f>+($J$31/3)+M31</f>
        <v>6718.4870000000001</v>
      </c>
      <c r="O31" s="27">
        <v>10063</v>
      </c>
      <c r="P31" s="30">
        <f>+($J$31/3)+O31</f>
        <v>10304.487000000001</v>
      </c>
      <c r="Q31" s="27">
        <f>+F31+H31+K31+M31+O31</f>
        <v>37660.948402000002</v>
      </c>
      <c r="R31" s="30">
        <f>+F31+I31+L31+N31+P31</f>
        <v>37660.948402000002</v>
      </c>
    </row>
    <row r="32" spans="1:20" s="6" customFormat="1" ht="15.75" customHeight="1" x14ac:dyDescent="0.25">
      <c r="A32" s="45"/>
      <c r="B32" s="70" t="s">
        <v>54</v>
      </c>
      <c r="C32" s="69"/>
      <c r="D32" s="46"/>
      <c r="E32" s="41"/>
      <c r="F32" s="48">
        <f>SUM(F30:F31)</f>
        <v>9242.2645360000006</v>
      </c>
      <c r="G32" s="87"/>
      <c r="H32" s="48">
        <f t="shared" ref="H32:R32" si="1">SUM(H30:H31)</f>
        <v>10137</v>
      </c>
      <c r="I32" s="48">
        <f t="shared" si="1"/>
        <v>9171.0519999999997</v>
      </c>
      <c r="J32" s="48">
        <f t="shared" si="1"/>
        <v>965.94800000000032</v>
      </c>
      <c r="K32" s="48">
        <f t="shared" si="1"/>
        <v>8782</v>
      </c>
      <c r="L32" s="48">
        <f t="shared" si="1"/>
        <v>9103.9826666666668</v>
      </c>
      <c r="M32" s="48">
        <f t="shared" si="1"/>
        <v>8636</v>
      </c>
      <c r="N32" s="48">
        <f t="shared" si="1"/>
        <v>8957.9826666666668</v>
      </c>
      <c r="O32" s="48">
        <f t="shared" si="1"/>
        <v>10063</v>
      </c>
      <c r="P32" s="48">
        <f t="shared" si="1"/>
        <v>10384.982666666667</v>
      </c>
      <c r="Q32" s="48">
        <f t="shared" si="1"/>
        <v>46860.264536000002</v>
      </c>
      <c r="R32" s="48">
        <f t="shared" si="1"/>
        <v>46860.264536000002</v>
      </c>
      <c r="S32" s="48">
        <v>46860.264536000002</v>
      </c>
      <c r="T32" s="92">
        <f>+S32-R32</f>
        <v>0</v>
      </c>
    </row>
    <row r="33" spans="1:20" s="22" customFormat="1" ht="144.75" customHeight="1" x14ac:dyDescent="0.25">
      <c r="A33" s="226" t="s">
        <v>10</v>
      </c>
      <c r="B33" s="229" t="s">
        <v>27</v>
      </c>
      <c r="C33" s="229" t="s">
        <v>71</v>
      </c>
      <c r="D33" s="18" t="s">
        <v>50</v>
      </c>
      <c r="E33" s="21"/>
      <c r="F33" s="36">
        <v>843.23047499999996</v>
      </c>
      <c r="G33" s="88"/>
      <c r="H33" s="37">
        <v>1469.4447319999999</v>
      </c>
      <c r="I33" s="37">
        <v>1115.2239999999999</v>
      </c>
      <c r="J33" s="37">
        <f>+H33-I33</f>
        <v>354.220732</v>
      </c>
      <c r="K33" s="37">
        <v>1272.873458</v>
      </c>
      <c r="L33" s="37">
        <f>+($J$33/3)+K33</f>
        <v>1390.9470353333334</v>
      </c>
      <c r="M33" s="27">
        <v>1252.0249899999999</v>
      </c>
      <c r="N33" s="37">
        <f>+($J$33/3)+M33</f>
        <v>1370.0985673333332</v>
      </c>
      <c r="O33" s="27">
        <v>1458.6482040000001</v>
      </c>
      <c r="P33" s="37">
        <f>+($J$33/3)+O33</f>
        <v>1576.7217813333334</v>
      </c>
      <c r="Q33" s="27">
        <f>+F33+H33+K33+M33+O33</f>
        <v>6296.2218590000002</v>
      </c>
      <c r="R33" s="30">
        <f t="shared" ref="R33:R39" si="2">+F33+I33+L33+N33+P33</f>
        <v>6296.2218590000002</v>
      </c>
    </row>
    <row r="34" spans="1:20" s="22" customFormat="1" ht="79.5" customHeight="1" x14ac:dyDescent="0.25">
      <c r="A34" s="227"/>
      <c r="B34" s="230"/>
      <c r="C34" s="230"/>
      <c r="D34" s="18" t="s">
        <v>51</v>
      </c>
      <c r="E34" s="21"/>
      <c r="F34" s="36">
        <v>607.23047499999996</v>
      </c>
      <c r="G34" s="88"/>
      <c r="H34" s="37">
        <v>1058.06277</v>
      </c>
      <c r="I34" s="37">
        <v>803.00900000000001</v>
      </c>
      <c r="J34" s="37">
        <f>+H34-I34</f>
        <v>255.05376999999999</v>
      </c>
      <c r="K34" s="37">
        <v>916.52308400000004</v>
      </c>
      <c r="L34" s="37">
        <f>+($J$34/3)+K34</f>
        <v>1001.5410073333334</v>
      </c>
      <c r="M34" s="27">
        <v>901.51129900000001</v>
      </c>
      <c r="N34" s="37">
        <f>+($J$34/3)+M34</f>
        <v>986.52922233333334</v>
      </c>
      <c r="O34" s="27">
        <v>1050.28881</v>
      </c>
      <c r="P34" s="37">
        <f>+($J$34/3)+O34</f>
        <v>1135.3067333333333</v>
      </c>
      <c r="Q34" s="27">
        <f>+F34+H34+K34+M34+O34</f>
        <v>4533.616438</v>
      </c>
      <c r="R34" s="30">
        <f t="shared" si="2"/>
        <v>4533.6164379999991</v>
      </c>
    </row>
    <row r="35" spans="1:20" s="22" customFormat="1" ht="201" customHeight="1" x14ac:dyDescent="0.25">
      <c r="A35" s="228"/>
      <c r="B35" s="231"/>
      <c r="C35" s="231"/>
      <c r="D35" s="18" t="s">
        <v>52</v>
      </c>
      <c r="E35" s="21"/>
      <c r="F35" s="31">
        <v>814.53904999999997</v>
      </c>
      <c r="G35" s="88"/>
      <c r="H35" s="32">
        <v>1419.492497</v>
      </c>
      <c r="I35" s="37">
        <v>1077.3130000000001</v>
      </c>
      <c r="J35" s="37">
        <f>+H35-I35</f>
        <v>342.17949699999986</v>
      </c>
      <c r="K35" s="32">
        <v>1229.603458</v>
      </c>
      <c r="L35" s="37">
        <f>+($J$35/3)+K35</f>
        <v>1343.6632903333334</v>
      </c>
      <c r="M35" s="27">
        <v>1209.4637110000001</v>
      </c>
      <c r="N35" s="37">
        <f>+($J$35/3)+M35</f>
        <v>1323.5235433333335</v>
      </c>
      <c r="O35" s="27">
        <v>1409.0629859999999</v>
      </c>
      <c r="P35" s="37">
        <f>+($J$35/3)+O35</f>
        <v>1523.1228183333333</v>
      </c>
      <c r="Q35" s="27">
        <f>+F35+H35+K35+M35+O35</f>
        <v>6082.1617020000003</v>
      </c>
      <c r="R35" s="30">
        <f t="shared" si="2"/>
        <v>6082.1617020000003</v>
      </c>
    </row>
    <row r="36" spans="1:20" s="52" customFormat="1" ht="15" customHeight="1" x14ac:dyDescent="0.25">
      <c r="A36" s="73"/>
      <c r="B36" s="74" t="s">
        <v>55</v>
      </c>
      <c r="C36" s="74"/>
      <c r="D36" s="46"/>
      <c r="E36" s="49"/>
      <c r="F36" s="51">
        <f>SUM(F33:F35)</f>
        <v>2265</v>
      </c>
      <c r="G36" s="89"/>
      <c r="H36" s="51">
        <f t="shared" ref="H36:R36" si="3">SUM(H33:H35)</f>
        <v>3946.9999989999997</v>
      </c>
      <c r="I36" s="51">
        <f t="shared" si="3"/>
        <v>2995.5460000000003</v>
      </c>
      <c r="J36" s="51">
        <f t="shared" si="3"/>
        <v>951.45399899999984</v>
      </c>
      <c r="K36" s="51">
        <f t="shared" si="3"/>
        <v>3419</v>
      </c>
      <c r="L36" s="51">
        <f t="shared" si="3"/>
        <v>3736.1513330000002</v>
      </c>
      <c r="M36" s="51">
        <f t="shared" si="3"/>
        <v>3363</v>
      </c>
      <c r="N36" s="51">
        <f t="shared" si="3"/>
        <v>3680.1513329999998</v>
      </c>
      <c r="O36" s="51">
        <f t="shared" si="3"/>
        <v>3918</v>
      </c>
      <c r="P36" s="51">
        <f t="shared" si="3"/>
        <v>4235.1513329999998</v>
      </c>
      <c r="Q36" s="51">
        <f t="shared" si="3"/>
        <v>16911.999999</v>
      </c>
      <c r="R36" s="51">
        <f t="shared" si="3"/>
        <v>16911.999999</v>
      </c>
      <c r="S36" s="51">
        <v>16911.999999</v>
      </c>
      <c r="T36" s="92">
        <f>+S36-R36</f>
        <v>0</v>
      </c>
    </row>
    <row r="37" spans="1:20" s="22" customFormat="1" ht="30" customHeight="1" x14ac:dyDescent="0.25">
      <c r="A37" s="222" t="s">
        <v>28</v>
      </c>
      <c r="B37" s="218" t="s">
        <v>29</v>
      </c>
      <c r="C37" s="218" t="s">
        <v>72</v>
      </c>
      <c r="D37" s="18" t="s">
        <v>30</v>
      </c>
      <c r="E37" s="21"/>
      <c r="F37" s="31">
        <v>1039</v>
      </c>
      <c r="G37" s="88"/>
      <c r="H37" s="32">
        <v>5710</v>
      </c>
      <c r="I37" s="32">
        <v>4252.8609999999999</v>
      </c>
      <c r="J37" s="32">
        <f>+H37-I37</f>
        <v>1457.1390000000001</v>
      </c>
      <c r="K37" s="32">
        <v>9082</v>
      </c>
      <c r="L37" s="32">
        <f>+($J$37/3)+K37</f>
        <v>9567.7129999999997</v>
      </c>
      <c r="M37" s="27">
        <v>4634</v>
      </c>
      <c r="N37" s="32">
        <f>+($J$37/3)+M37</f>
        <v>5119.7129999999997</v>
      </c>
      <c r="O37" s="27">
        <v>1739</v>
      </c>
      <c r="P37" s="32">
        <f>+($J$37/3)+O37</f>
        <v>2224.7130000000002</v>
      </c>
      <c r="Q37" s="27">
        <f>+F37+H37+K37+M37+O37</f>
        <v>22204</v>
      </c>
      <c r="R37" s="30">
        <f t="shared" si="2"/>
        <v>22204</v>
      </c>
      <c r="S37" s="11"/>
    </row>
    <row r="38" spans="1:20" s="22" customFormat="1" ht="30" x14ac:dyDescent="0.25">
      <c r="A38" s="223"/>
      <c r="B38" s="225"/>
      <c r="C38" s="225"/>
      <c r="D38" s="18" t="s">
        <v>31</v>
      </c>
      <c r="E38" s="21"/>
      <c r="F38" s="31">
        <v>257</v>
      </c>
      <c r="G38" s="88"/>
      <c r="H38" s="32">
        <v>527</v>
      </c>
      <c r="I38" s="32">
        <v>392.51400000000001</v>
      </c>
      <c r="J38" s="32">
        <f>+H38-I38</f>
        <v>134.48599999999999</v>
      </c>
      <c r="K38" s="32">
        <v>580</v>
      </c>
      <c r="L38" s="32">
        <f>+($J$38/3)+K38</f>
        <v>624.82866666666666</v>
      </c>
      <c r="M38" s="27">
        <v>296</v>
      </c>
      <c r="N38" s="32">
        <f>+($J$38/3)+M38</f>
        <v>340.82866666666666</v>
      </c>
      <c r="O38" s="27">
        <v>111</v>
      </c>
      <c r="P38" s="32">
        <f>+($J$38/3)+O38</f>
        <v>155.82866666666666</v>
      </c>
      <c r="Q38" s="66">
        <f>+F38+H38+K38+M38+O38</f>
        <v>1771</v>
      </c>
      <c r="R38" s="30">
        <f t="shared" si="2"/>
        <v>1771</v>
      </c>
      <c r="S38" s="11"/>
    </row>
    <row r="39" spans="1:20" ht="60" x14ac:dyDescent="0.25">
      <c r="A39" s="224"/>
      <c r="B39" s="219"/>
      <c r="C39" s="219"/>
      <c r="D39" s="18" t="s">
        <v>32</v>
      </c>
      <c r="E39" s="14"/>
      <c r="F39" s="30">
        <v>2758</v>
      </c>
      <c r="G39" s="85"/>
      <c r="H39" s="30">
        <v>2547</v>
      </c>
      <c r="I39" s="32">
        <v>1897.029</v>
      </c>
      <c r="J39" s="32">
        <f>+H39-I39</f>
        <v>649.971</v>
      </c>
      <c r="K39" s="30">
        <v>0</v>
      </c>
      <c r="L39" s="32">
        <f>+($J$39/3)+K39</f>
        <v>216.65700000000001</v>
      </c>
      <c r="M39" s="27">
        <v>0</v>
      </c>
      <c r="N39" s="32">
        <f>+($J$39/3)+M39</f>
        <v>216.65700000000001</v>
      </c>
      <c r="O39" s="30">
        <v>0</v>
      </c>
      <c r="P39" s="32">
        <f>+($J$39/3)+O39</f>
        <v>216.65700000000001</v>
      </c>
      <c r="Q39" s="67">
        <f>+F39+H39+K39+M39+O39</f>
        <v>5305</v>
      </c>
      <c r="R39" s="30">
        <f t="shared" si="2"/>
        <v>5305.0000000000009</v>
      </c>
      <c r="S39" s="11"/>
    </row>
    <row r="40" spans="1:20" s="6" customFormat="1" ht="18.75" customHeight="1" x14ac:dyDescent="0.25">
      <c r="A40" s="55"/>
      <c r="B40" s="56" t="s">
        <v>56</v>
      </c>
      <c r="C40" s="56"/>
      <c r="D40" s="46"/>
      <c r="E40" s="41"/>
      <c r="F40" s="43">
        <f>SUM(F37:F39)</f>
        <v>4054</v>
      </c>
      <c r="G40" s="87"/>
      <c r="H40" s="43">
        <f t="shared" ref="H40:R40" si="4">SUM(H37:H39)</f>
        <v>8784</v>
      </c>
      <c r="I40" s="43">
        <f t="shared" si="4"/>
        <v>6542.4040000000005</v>
      </c>
      <c r="J40" s="43">
        <f t="shared" si="4"/>
        <v>2241.596</v>
      </c>
      <c r="K40" s="43">
        <f t="shared" si="4"/>
        <v>9662</v>
      </c>
      <c r="L40" s="43">
        <f t="shared" si="4"/>
        <v>10409.198666666665</v>
      </c>
      <c r="M40" s="90">
        <f t="shared" si="4"/>
        <v>4930</v>
      </c>
      <c r="N40" s="90">
        <f t="shared" si="4"/>
        <v>5677.1986666666662</v>
      </c>
      <c r="O40" s="43">
        <f t="shared" si="4"/>
        <v>1850</v>
      </c>
      <c r="P40" s="43">
        <f t="shared" si="4"/>
        <v>2597.1986666666671</v>
      </c>
      <c r="Q40" s="68">
        <f t="shared" si="4"/>
        <v>29280</v>
      </c>
      <c r="R40" s="68">
        <f t="shared" si="4"/>
        <v>29280</v>
      </c>
      <c r="S40" s="68">
        <v>29280</v>
      </c>
      <c r="T40" s="92">
        <f>+S40-R40</f>
        <v>0</v>
      </c>
    </row>
    <row r="41" spans="1:20" x14ac:dyDescent="0.25">
      <c r="B41" s="53"/>
      <c r="C41" s="53"/>
    </row>
    <row r="42" spans="1:20" ht="12.75" customHeight="1" x14ac:dyDescent="0.25">
      <c r="A42" s="6" t="s">
        <v>33</v>
      </c>
      <c r="B42" s="6" t="s">
        <v>34</v>
      </c>
      <c r="C42" s="6"/>
      <c r="D42" s="7"/>
      <c r="E42" s="8"/>
      <c r="F42" s="7"/>
      <c r="G42" s="8"/>
      <c r="H42" s="7"/>
      <c r="I42" s="8"/>
      <c r="J42" s="8"/>
      <c r="K42" s="7"/>
      <c r="M42" s="7"/>
      <c r="O42" s="7"/>
      <c r="Q42" s="7"/>
    </row>
    <row r="43" spans="1:20" ht="12.75" customHeight="1" x14ac:dyDescent="0.25">
      <c r="A43" s="9">
        <v>42</v>
      </c>
      <c r="B43" s="6" t="s">
        <v>35</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10" t="s">
        <v>2</v>
      </c>
      <c r="B45" s="210" t="s">
        <v>3</v>
      </c>
      <c r="C45" s="215" t="s">
        <v>68</v>
      </c>
      <c r="D45" s="210" t="s">
        <v>19</v>
      </c>
      <c r="E45" s="10"/>
      <c r="F45" s="75">
        <v>2016</v>
      </c>
      <c r="G45" s="83"/>
      <c r="H45" s="210">
        <v>2017</v>
      </c>
      <c r="I45" s="210"/>
      <c r="J45" s="210"/>
      <c r="K45" s="210">
        <v>2018</v>
      </c>
      <c r="L45" s="210"/>
      <c r="M45" s="210">
        <v>2019</v>
      </c>
      <c r="N45" s="210"/>
      <c r="O45" s="210">
        <v>2020</v>
      </c>
      <c r="P45" s="210"/>
      <c r="Q45" s="210" t="s">
        <v>79</v>
      </c>
      <c r="R45" s="210"/>
    </row>
    <row r="46" spans="1:20" s="11" customFormat="1" ht="15" customHeight="1" x14ac:dyDescent="0.25">
      <c r="A46" s="210"/>
      <c r="B46" s="210"/>
      <c r="C46" s="216"/>
      <c r="D46" s="210"/>
      <c r="E46" s="10"/>
      <c r="F46" s="213" t="s">
        <v>8</v>
      </c>
      <c r="G46" s="83"/>
      <c r="H46" s="213" t="s">
        <v>8</v>
      </c>
      <c r="I46" s="209" t="s">
        <v>86</v>
      </c>
      <c r="J46" s="209" t="s">
        <v>81</v>
      </c>
      <c r="K46" s="213" t="s">
        <v>8</v>
      </c>
      <c r="L46" s="209" t="s">
        <v>80</v>
      </c>
      <c r="M46" s="213" t="s">
        <v>8</v>
      </c>
      <c r="N46" s="209" t="s">
        <v>80</v>
      </c>
      <c r="O46" s="209" t="s">
        <v>8</v>
      </c>
      <c r="P46" s="209" t="s">
        <v>80</v>
      </c>
      <c r="Q46" s="213" t="s">
        <v>8</v>
      </c>
      <c r="R46" s="209" t="s">
        <v>80</v>
      </c>
    </row>
    <row r="47" spans="1:20" s="11" customFormat="1" ht="47.25" customHeight="1" x14ac:dyDescent="0.25">
      <c r="A47" s="210"/>
      <c r="B47" s="210"/>
      <c r="C47" s="217"/>
      <c r="D47" s="210"/>
      <c r="E47" s="12"/>
      <c r="F47" s="214"/>
      <c r="G47" s="84"/>
      <c r="H47" s="214"/>
      <c r="I47" s="209"/>
      <c r="J47" s="209"/>
      <c r="K47" s="214"/>
      <c r="L47" s="209"/>
      <c r="M47" s="214"/>
      <c r="N47" s="209"/>
      <c r="O47" s="209"/>
      <c r="P47" s="209"/>
      <c r="Q47" s="214"/>
      <c r="R47" s="209"/>
    </row>
    <row r="48" spans="1:20" ht="60" customHeight="1" x14ac:dyDescent="0.25">
      <c r="A48" s="220" t="s">
        <v>36</v>
      </c>
      <c r="B48" s="218" t="s">
        <v>37</v>
      </c>
      <c r="C48" s="218" t="s">
        <v>73</v>
      </c>
      <c r="D48" s="38" t="s">
        <v>38</v>
      </c>
      <c r="E48" s="14"/>
      <c r="F48" s="30">
        <v>341.4</v>
      </c>
      <c r="G48" s="16"/>
      <c r="H48" s="15">
        <v>250.08</v>
      </c>
      <c r="I48" s="29">
        <v>305.81400000000002</v>
      </c>
      <c r="J48" s="29">
        <f>+I48-H48</f>
        <v>55.734000000000009</v>
      </c>
      <c r="K48" s="15">
        <v>216.672</v>
      </c>
      <c r="L48" s="29">
        <f>+K48-($J$48/3)</f>
        <v>198.09399999999999</v>
      </c>
      <c r="M48" s="30">
        <v>213.072</v>
      </c>
      <c r="N48" s="29">
        <f>+M48-($J$48/3)</f>
        <v>194.494</v>
      </c>
      <c r="O48" s="30">
        <v>248.304</v>
      </c>
      <c r="P48" s="29">
        <f>+O48-($J$48/3)</f>
        <v>229.726</v>
      </c>
      <c r="Q48" s="30">
        <f>+F48+H48+K48+M48+O48</f>
        <v>1269.528</v>
      </c>
      <c r="R48" s="30">
        <f>+F48+I48+L48+N48+P48</f>
        <v>1269.5279999999998</v>
      </c>
    </row>
    <row r="49" spans="1:20" ht="60" customHeight="1" x14ac:dyDescent="0.25">
      <c r="A49" s="221"/>
      <c r="B49" s="219"/>
      <c r="C49" s="219"/>
      <c r="D49" s="38" t="s">
        <v>39</v>
      </c>
      <c r="E49" s="14"/>
      <c r="F49" s="30">
        <v>22.6</v>
      </c>
      <c r="G49" s="16"/>
      <c r="H49" s="29">
        <v>166.72</v>
      </c>
      <c r="I49" s="29">
        <v>203.876</v>
      </c>
      <c r="J49" s="29">
        <f>+I49-H49</f>
        <v>37.156000000000006</v>
      </c>
      <c r="K49" s="29">
        <v>144.44800000000001</v>
      </c>
      <c r="L49" s="29">
        <f>+K49-($J$49/3)</f>
        <v>132.06266666666667</v>
      </c>
      <c r="M49" s="30">
        <v>142.048</v>
      </c>
      <c r="N49" s="29">
        <f>+M49-($J$49/3)</f>
        <v>129.66266666666667</v>
      </c>
      <c r="O49" s="30">
        <v>165.536</v>
      </c>
      <c r="P49" s="29">
        <f>+O49-($J$49/3)</f>
        <v>153.15066666666667</v>
      </c>
      <c r="Q49" s="30">
        <f>+F49+H49+K49+M49+O49</f>
        <v>641.35200000000009</v>
      </c>
      <c r="R49" s="30">
        <f>+F49+I49+L49+N49+P49</f>
        <v>641.35200000000009</v>
      </c>
    </row>
    <row r="50" spans="1:20" s="6" customFormat="1" ht="18.75" customHeight="1" x14ac:dyDescent="0.25">
      <c r="A50" s="55"/>
      <c r="B50" s="56" t="s">
        <v>57</v>
      </c>
      <c r="C50" s="56"/>
      <c r="D50" s="46"/>
      <c r="E50" s="41"/>
      <c r="F50" s="43">
        <f>SUM(F48:F49)</f>
        <v>364</v>
      </c>
      <c r="G50" s="44"/>
      <c r="H50" s="43">
        <f t="shared" ref="H50:R50" si="5">SUM(H48:H49)</f>
        <v>416.8</v>
      </c>
      <c r="I50" s="43">
        <f t="shared" si="5"/>
        <v>509.69000000000005</v>
      </c>
      <c r="J50" s="43">
        <f t="shared" si="5"/>
        <v>92.890000000000015</v>
      </c>
      <c r="K50" s="43">
        <f t="shared" si="5"/>
        <v>361.12</v>
      </c>
      <c r="L50" s="43">
        <f t="shared" si="5"/>
        <v>330.15666666666664</v>
      </c>
      <c r="M50" s="43">
        <f t="shared" si="5"/>
        <v>355.12</v>
      </c>
      <c r="N50" s="43">
        <f t="shared" si="5"/>
        <v>324.15666666666664</v>
      </c>
      <c r="O50" s="43">
        <f t="shared" si="5"/>
        <v>413.84000000000003</v>
      </c>
      <c r="P50" s="43">
        <f t="shared" si="5"/>
        <v>382.87666666666667</v>
      </c>
      <c r="Q50" s="43">
        <f t="shared" si="5"/>
        <v>1910.88</v>
      </c>
      <c r="R50" s="43">
        <f t="shared" si="5"/>
        <v>1910.8799999999999</v>
      </c>
      <c r="S50" s="43">
        <v>1910.88</v>
      </c>
      <c r="T50" s="92">
        <f>+S50-R50</f>
        <v>0</v>
      </c>
    </row>
    <row r="51" spans="1:20" s="6" customFormat="1" ht="18.75" customHeight="1" x14ac:dyDescent="0.25">
      <c r="A51" s="57"/>
      <c r="B51" s="58"/>
      <c r="C51" s="58"/>
      <c r="D51" s="59"/>
      <c r="E51" s="41"/>
      <c r="F51" s="61"/>
      <c r="G51" s="44"/>
      <c r="H51" s="61"/>
      <c r="I51" s="54"/>
      <c r="J51" s="54"/>
      <c r="K51" s="61"/>
      <c r="M51" s="62"/>
      <c r="O51" s="61"/>
      <c r="Q51" s="63"/>
    </row>
    <row r="52" spans="1:20" ht="12.75" customHeight="1" x14ac:dyDescent="0.25">
      <c r="A52" s="6" t="s">
        <v>33</v>
      </c>
      <c r="B52" s="6" t="s">
        <v>34</v>
      </c>
      <c r="C52" s="6"/>
      <c r="D52" s="7"/>
      <c r="E52" s="8"/>
      <c r="F52" s="7"/>
      <c r="G52" s="8"/>
      <c r="H52" s="7"/>
      <c r="I52" s="8"/>
      <c r="J52" s="8"/>
      <c r="K52" s="7"/>
      <c r="O52" s="7"/>
      <c r="Q52" s="7"/>
    </row>
    <row r="53" spans="1:20" ht="12.75" customHeight="1" x14ac:dyDescent="0.25">
      <c r="A53" s="9">
        <v>43</v>
      </c>
      <c r="B53" s="6" t="s">
        <v>41</v>
      </c>
      <c r="C53" s="6"/>
      <c r="D53" s="7"/>
      <c r="E53" s="8"/>
      <c r="F53" s="7"/>
      <c r="G53" s="8"/>
      <c r="H53" s="7"/>
      <c r="I53" s="8"/>
      <c r="J53" s="8"/>
      <c r="K53" s="7"/>
      <c r="M53" s="7"/>
      <c r="O53" s="7"/>
      <c r="Q53" s="7"/>
    </row>
    <row r="54" spans="1:20" s="11" customFormat="1" ht="29.25" customHeight="1" x14ac:dyDescent="0.25">
      <c r="A54" s="210" t="s">
        <v>2</v>
      </c>
      <c r="B54" s="210" t="s">
        <v>3</v>
      </c>
      <c r="C54" s="215" t="s">
        <v>68</v>
      </c>
      <c r="D54" s="210" t="s">
        <v>19</v>
      </c>
      <c r="E54" s="10"/>
      <c r="F54" s="75">
        <v>2016</v>
      </c>
      <c r="G54" s="83"/>
      <c r="H54" s="210">
        <v>2017</v>
      </c>
      <c r="I54" s="210"/>
      <c r="J54" s="210"/>
      <c r="K54" s="210">
        <v>2018</v>
      </c>
      <c r="L54" s="210"/>
      <c r="M54" s="210">
        <v>2019</v>
      </c>
      <c r="N54" s="210"/>
      <c r="O54" s="210">
        <v>2020</v>
      </c>
      <c r="P54" s="210"/>
      <c r="Q54" s="210" t="s">
        <v>79</v>
      </c>
      <c r="R54" s="210"/>
    </row>
    <row r="55" spans="1:20" s="11" customFormat="1" ht="15" customHeight="1" x14ac:dyDescent="0.25">
      <c r="A55" s="210"/>
      <c r="B55" s="210"/>
      <c r="C55" s="216"/>
      <c r="D55" s="210"/>
      <c r="E55" s="10"/>
      <c r="F55" s="209" t="s">
        <v>8</v>
      </c>
      <c r="G55" s="83"/>
      <c r="H55" s="209" t="s">
        <v>8</v>
      </c>
      <c r="I55" s="209" t="s">
        <v>86</v>
      </c>
      <c r="J55" s="209" t="s">
        <v>81</v>
      </c>
      <c r="K55" s="209" t="s">
        <v>8</v>
      </c>
      <c r="L55" s="209" t="s">
        <v>80</v>
      </c>
      <c r="M55" s="209" t="s">
        <v>8</v>
      </c>
      <c r="N55" s="209" t="s">
        <v>80</v>
      </c>
      <c r="O55" s="209" t="s">
        <v>8</v>
      </c>
      <c r="P55" s="209" t="s">
        <v>80</v>
      </c>
      <c r="Q55" s="209" t="s">
        <v>8</v>
      </c>
      <c r="R55" s="209" t="s">
        <v>80</v>
      </c>
    </row>
    <row r="56" spans="1:20" s="11" customFormat="1" ht="47.25" customHeight="1" x14ac:dyDescent="0.25">
      <c r="A56" s="210"/>
      <c r="B56" s="210"/>
      <c r="C56" s="217"/>
      <c r="D56" s="210"/>
      <c r="E56" s="12"/>
      <c r="F56" s="209"/>
      <c r="G56" s="84"/>
      <c r="H56" s="209"/>
      <c r="I56" s="209"/>
      <c r="J56" s="209"/>
      <c r="K56" s="209"/>
      <c r="L56" s="209"/>
      <c r="M56" s="209"/>
      <c r="N56" s="209"/>
      <c r="O56" s="209"/>
      <c r="P56" s="209"/>
      <c r="Q56" s="209"/>
      <c r="R56" s="209"/>
    </row>
    <row r="57" spans="1:20" ht="88.5" customHeight="1" x14ac:dyDescent="0.25">
      <c r="A57" s="220" t="s">
        <v>40</v>
      </c>
      <c r="B57" s="218" t="s">
        <v>13</v>
      </c>
      <c r="C57" s="218" t="s">
        <v>74</v>
      </c>
      <c r="D57" s="38" t="s">
        <v>42</v>
      </c>
      <c r="E57" s="14"/>
      <c r="F57" s="33">
        <v>81.079556999999994</v>
      </c>
      <c r="G57" s="16"/>
      <c r="H57" s="29">
        <v>104.2</v>
      </c>
      <c r="I57" s="29">
        <v>236.870983</v>
      </c>
      <c r="J57" s="29">
        <f>+I57-H57</f>
        <v>132.67098299999998</v>
      </c>
      <c r="K57" s="30">
        <v>90.28</v>
      </c>
      <c r="L57" s="30">
        <f>+K57-($J$57/3)</f>
        <v>46.056339000000008</v>
      </c>
      <c r="M57" s="30">
        <v>88.78</v>
      </c>
      <c r="N57" s="30">
        <f>+M57-($J$57/3)</f>
        <v>44.556339000000008</v>
      </c>
      <c r="O57" s="30">
        <v>103.46</v>
      </c>
      <c r="P57" s="30">
        <f>+O57-($J$57/3)</f>
        <v>59.236339000000001</v>
      </c>
      <c r="Q57" s="30">
        <f>+F57+H57+K57+M57+O57</f>
        <v>467.79955699999999</v>
      </c>
      <c r="R57" s="30">
        <f>+F57+I57+L57+N57+P57</f>
        <v>467.79955699999999</v>
      </c>
    </row>
    <row r="58" spans="1:20" ht="169.5" customHeight="1" x14ac:dyDescent="0.25">
      <c r="A58" s="221"/>
      <c r="B58" s="219"/>
      <c r="C58" s="219"/>
      <c r="D58" s="38" t="s">
        <v>43</v>
      </c>
      <c r="E58" s="14"/>
      <c r="F58" s="29">
        <v>2066.920443</v>
      </c>
      <c r="G58" s="16"/>
      <c r="H58" s="29">
        <v>2969.7</v>
      </c>
      <c r="I58" s="29">
        <v>6750.8230169999997</v>
      </c>
      <c r="J58" s="29">
        <f>+I58-H58</f>
        <v>3781.1230169999999</v>
      </c>
      <c r="K58" s="29">
        <v>2572.98</v>
      </c>
      <c r="L58" s="30">
        <f>+K58-($J$58/3)</f>
        <v>1312.6056610000001</v>
      </c>
      <c r="M58" s="30">
        <v>2530.23</v>
      </c>
      <c r="N58" s="30">
        <f>+M58-($J$58/3)</f>
        <v>1269.8556610000001</v>
      </c>
      <c r="O58" s="30">
        <v>2948.61</v>
      </c>
      <c r="P58" s="30">
        <f>+O58-($J$58/3)</f>
        <v>1688.2356610000002</v>
      </c>
      <c r="Q58" s="30">
        <f>+F58+H58+K58+M58+O58</f>
        <v>13088.440443</v>
      </c>
      <c r="R58" s="30">
        <f>+F58+I58+L58+N58+P58</f>
        <v>13088.440443</v>
      </c>
    </row>
    <row r="59" spans="1:20" s="6" customFormat="1" ht="18.75" customHeight="1" x14ac:dyDescent="0.25">
      <c r="A59" s="55"/>
      <c r="B59" s="56" t="s">
        <v>58</v>
      </c>
      <c r="C59" s="56"/>
      <c r="D59" s="46"/>
      <c r="E59" s="41"/>
      <c r="F59" s="43">
        <f>SUM(F57:F58)</f>
        <v>2148</v>
      </c>
      <c r="G59" s="44"/>
      <c r="H59" s="43">
        <f t="shared" ref="H59:R59" si="6">SUM(H57:H58)</f>
        <v>3073.8999999999996</v>
      </c>
      <c r="I59" s="43">
        <f t="shared" si="6"/>
        <v>6987.6939999999995</v>
      </c>
      <c r="J59" s="43">
        <f t="shared" si="6"/>
        <v>3913.7939999999999</v>
      </c>
      <c r="K59" s="43">
        <f t="shared" si="6"/>
        <v>2663.26</v>
      </c>
      <c r="L59" s="43">
        <f t="shared" si="6"/>
        <v>1358.662</v>
      </c>
      <c r="M59" s="43">
        <f t="shared" si="6"/>
        <v>2619.0100000000002</v>
      </c>
      <c r="N59" s="43">
        <f t="shared" si="6"/>
        <v>1314.412</v>
      </c>
      <c r="O59" s="43">
        <f t="shared" si="6"/>
        <v>3052.07</v>
      </c>
      <c r="P59" s="43">
        <f t="shared" si="6"/>
        <v>1747.4720000000002</v>
      </c>
      <c r="Q59" s="43">
        <f t="shared" si="6"/>
        <v>13556.24</v>
      </c>
      <c r="R59" s="43">
        <f t="shared" si="6"/>
        <v>13556.24</v>
      </c>
      <c r="S59" s="43">
        <v>13556.24</v>
      </c>
      <c r="T59" s="92">
        <f>+S59-R59</f>
        <v>0</v>
      </c>
    </row>
    <row r="60" spans="1:20" s="6" customFormat="1" ht="18.75" customHeight="1" x14ac:dyDescent="0.25">
      <c r="A60" s="57"/>
      <c r="B60" s="58"/>
      <c r="C60" s="58"/>
      <c r="D60" s="59"/>
      <c r="E60" s="41"/>
      <c r="F60" s="61"/>
      <c r="G60" s="44"/>
      <c r="H60" s="61"/>
      <c r="I60" s="54"/>
      <c r="J60" s="54"/>
      <c r="K60" s="61"/>
      <c r="M60" s="61"/>
      <c r="O60" s="61"/>
      <c r="Q60" s="61"/>
    </row>
    <row r="61" spans="1:20" ht="12.75" customHeight="1" x14ac:dyDescent="0.25">
      <c r="A61" s="6" t="s">
        <v>33</v>
      </c>
      <c r="B61" s="6" t="s">
        <v>34</v>
      </c>
      <c r="C61" s="6"/>
      <c r="D61" s="7"/>
      <c r="E61" s="8"/>
      <c r="F61" s="7"/>
      <c r="G61" s="8"/>
      <c r="H61" s="7"/>
      <c r="I61" s="8"/>
      <c r="J61" s="8"/>
      <c r="K61" s="7"/>
      <c r="M61" s="7"/>
      <c r="O61" s="7"/>
      <c r="Q61" s="7"/>
    </row>
    <row r="62" spans="1:20" ht="12.75" customHeight="1" x14ac:dyDescent="0.25">
      <c r="A62" s="9">
        <v>44</v>
      </c>
      <c r="B62" s="6" t="s">
        <v>44</v>
      </c>
      <c r="C62" s="6"/>
      <c r="D62" s="7"/>
      <c r="E62" s="8"/>
      <c r="F62" s="7"/>
      <c r="G62" s="8"/>
      <c r="H62" s="7"/>
      <c r="I62" s="8"/>
      <c r="J62" s="8"/>
      <c r="K62" s="7"/>
      <c r="M62" s="7"/>
      <c r="O62" s="7"/>
      <c r="Q62" s="7"/>
    </row>
    <row r="63" spans="1:20" s="11" customFormat="1" ht="29.25" customHeight="1" x14ac:dyDescent="0.25">
      <c r="A63" s="210" t="s">
        <v>2</v>
      </c>
      <c r="B63" s="210" t="s">
        <v>3</v>
      </c>
      <c r="C63" s="215" t="s">
        <v>68</v>
      </c>
      <c r="D63" s="210" t="s">
        <v>19</v>
      </c>
      <c r="E63" s="10"/>
      <c r="F63" s="75">
        <v>2016</v>
      </c>
      <c r="G63" s="83"/>
      <c r="H63" s="210">
        <v>2017</v>
      </c>
      <c r="I63" s="210"/>
      <c r="J63" s="210"/>
      <c r="K63" s="210">
        <v>2018</v>
      </c>
      <c r="L63" s="210"/>
      <c r="M63" s="210">
        <v>2019</v>
      </c>
      <c r="N63" s="210"/>
      <c r="O63" s="210">
        <v>2020</v>
      </c>
      <c r="P63" s="210"/>
      <c r="Q63" s="210" t="s">
        <v>79</v>
      </c>
      <c r="R63" s="210"/>
    </row>
    <row r="64" spans="1:20" s="11" customFormat="1" ht="15" customHeight="1" x14ac:dyDescent="0.25">
      <c r="A64" s="210"/>
      <c r="B64" s="210"/>
      <c r="C64" s="216"/>
      <c r="D64" s="210"/>
      <c r="E64" s="10"/>
      <c r="F64" s="209" t="s">
        <v>8</v>
      </c>
      <c r="G64" s="83"/>
      <c r="H64" s="209" t="s">
        <v>8</v>
      </c>
      <c r="I64" s="209" t="s">
        <v>86</v>
      </c>
      <c r="J64" s="209" t="s">
        <v>81</v>
      </c>
      <c r="K64" s="209" t="s">
        <v>8</v>
      </c>
      <c r="L64" s="209" t="s">
        <v>80</v>
      </c>
      <c r="M64" s="209" t="s">
        <v>8</v>
      </c>
      <c r="N64" s="209" t="s">
        <v>80</v>
      </c>
      <c r="O64" s="209" t="s">
        <v>8</v>
      </c>
      <c r="P64" s="209" t="s">
        <v>80</v>
      </c>
      <c r="Q64" s="209" t="s">
        <v>8</v>
      </c>
      <c r="R64" s="209" t="s">
        <v>80</v>
      </c>
    </row>
    <row r="65" spans="1:20" s="11" customFormat="1" ht="47.25" customHeight="1" x14ac:dyDescent="0.25">
      <c r="A65" s="210"/>
      <c r="B65" s="210"/>
      <c r="C65" s="217"/>
      <c r="D65" s="210"/>
      <c r="E65" s="12"/>
      <c r="F65" s="209"/>
      <c r="G65" s="84"/>
      <c r="H65" s="209"/>
      <c r="I65" s="209"/>
      <c r="J65" s="209"/>
      <c r="K65" s="209"/>
      <c r="L65" s="209"/>
      <c r="M65" s="209"/>
      <c r="N65" s="209"/>
      <c r="O65" s="209"/>
      <c r="P65" s="209"/>
      <c r="Q65" s="209"/>
      <c r="R65" s="209"/>
    </row>
    <row r="66" spans="1:20" ht="150.75" customHeight="1" x14ac:dyDescent="0.25">
      <c r="A66" s="39" t="s">
        <v>45</v>
      </c>
      <c r="B66" s="24" t="s">
        <v>46</v>
      </c>
      <c r="C66" s="24" t="s">
        <v>75</v>
      </c>
      <c r="D66" s="38" t="s">
        <v>47</v>
      </c>
      <c r="E66" s="14"/>
      <c r="F66" s="29">
        <v>1477.73677</v>
      </c>
      <c r="G66" s="16"/>
      <c r="H66" s="29">
        <v>1719.3</v>
      </c>
      <c r="I66" s="29">
        <v>2892.9319999999998</v>
      </c>
      <c r="J66" s="29">
        <f>+I66-H66</f>
        <v>1173.6319999999998</v>
      </c>
      <c r="K66" s="30">
        <v>1489.62</v>
      </c>
      <c r="L66" s="30">
        <f>+K66-($J$66/3)</f>
        <v>1098.4093333333333</v>
      </c>
      <c r="M66" s="30">
        <v>1464.87</v>
      </c>
      <c r="N66" s="30">
        <f>+M66-($J$66/3)</f>
        <v>1073.6593333333333</v>
      </c>
      <c r="O66" s="30">
        <v>1707.09</v>
      </c>
      <c r="P66" s="30">
        <f>+O66-($J$66/3)</f>
        <v>1315.8793333333333</v>
      </c>
      <c r="Q66" s="30">
        <f>+F66+H66+K66+M66+O66</f>
        <v>7858.6167699999996</v>
      </c>
      <c r="R66" s="30">
        <f>+F66+I66+L66+N66+P66</f>
        <v>7858.6167699999996</v>
      </c>
    </row>
    <row r="67" spans="1:20" s="6" customFormat="1" ht="19.5" customHeight="1" x14ac:dyDescent="0.25">
      <c r="A67" s="55"/>
      <c r="B67" s="56" t="s">
        <v>59</v>
      </c>
      <c r="C67" s="56"/>
      <c r="D67" s="46"/>
      <c r="E67" s="41"/>
      <c r="F67" s="43">
        <f>SUM(F66)</f>
        <v>1477.73677</v>
      </c>
      <c r="G67" s="44"/>
      <c r="H67" s="43">
        <f t="shared" ref="H67:R67" si="7">SUM(H66)</f>
        <v>1719.3</v>
      </c>
      <c r="I67" s="43">
        <f t="shared" si="7"/>
        <v>2892.9319999999998</v>
      </c>
      <c r="J67" s="43">
        <f t="shared" si="7"/>
        <v>1173.6319999999998</v>
      </c>
      <c r="K67" s="43">
        <f t="shared" si="7"/>
        <v>1489.62</v>
      </c>
      <c r="L67" s="43">
        <f t="shared" si="7"/>
        <v>1098.4093333333333</v>
      </c>
      <c r="M67" s="43">
        <f t="shared" si="7"/>
        <v>1464.87</v>
      </c>
      <c r="N67" s="43">
        <f t="shared" si="7"/>
        <v>1073.6593333333333</v>
      </c>
      <c r="O67" s="43">
        <f t="shared" si="7"/>
        <v>1707.09</v>
      </c>
      <c r="P67" s="43">
        <f t="shared" si="7"/>
        <v>1315.8793333333333</v>
      </c>
      <c r="Q67" s="43">
        <f t="shared" si="7"/>
        <v>7858.6167699999996</v>
      </c>
      <c r="R67" s="43">
        <f t="shared" si="7"/>
        <v>7858.6167699999996</v>
      </c>
      <c r="S67" s="43">
        <v>7858.6167699999996</v>
      </c>
      <c r="T67" s="92">
        <f>+S67-R67</f>
        <v>0</v>
      </c>
    </row>
    <row r="69" spans="1:20" x14ac:dyDescent="0.25">
      <c r="F69" s="25">
        <f>+F21+F32+F36+F40+F50+F59+F67</f>
        <v>54582.299831000004</v>
      </c>
      <c r="M69" s="6"/>
      <c r="N69" s="6"/>
      <c r="O69" s="6"/>
      <c r="P69" s="6"/>
      <c r="Q69" s="25">
        <f>+Q21+Q32+Q36+Q40+Q50+Q59+Q67</f>
        <v>305007.99585200002</v>
      </c>
      <c r="R69" s="25">
        <f>+R21+R32+R36+R40+R50+R59+R67</f>
        <v>305007.99585200002</v>
      </c>
      <c r="S69" s="91">
        <f>+Q69-R69</f>
        <v>0</v>
      </c>
    </row>
    <row r="70" spans="1:20" x14ac:dyDescent="0.25">
      <c r="K70" s="25"/>
      <c r="M70" s="25"/>
      <c r="N70" s="6"/>
      <c r="O70" s="25"/>
      <c r="P70" s="6"/>
      <c r="Q70" s="25"/>
    </row>
    <row r="72" spans="1:20" x14ac:dyDescent="0.25">
      <c r="F72" s="93">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74"/>
  <sheetViews>
    <sheetView tabSelected="1" topLeftCell="AL1" zoomScale="55" zoomScaleNormal="55" workbookViewId="0">
      <selection activeCell="AI16" sqref="AI16:AI22"/>
    </sheetView>
  </sheetViews>
  <sheetFormatPr baseColWidth="10" defaultRowHeight="15" x14ac:dyDescent="0.25"/>
  <cols>
    <col min="1" max="1" width="7.42578125" style="8" customWidth="1"/>
    <col min="2" max="2" width="16.5703125" style="8" customWidth="1"/>
    <col min="3" max="3" width="7.42578125" style="8" customWidth="1"/>
    <col min="4" max="4" width="14.85546875" style="8" customWidth="1"/>
    <col min="5" max="5" width="7.42578125" style="8" customWidth="1"/>
    <col min="6" max="6" width="13.28515625" style="8" customWidth="1"/>
    <col min="7" max="7" width="7.42578125" style="8" customWidth="1"/>
    <col min="8" max="8" width="13" style="8" customWidth="1"/>
    <col min="9" max="9" width="7.42578125" style="8" customWidth="1"/>
    <col min="10" max="10" width="7.42578125" style="183" customWidth="1"/>
    <col min="11" max="12" width="9.42578125" style="8" customWidth="1"/>
    <col min="13" max="13" width="7.42578125" style="8" customWidth="1"/>
    <col min="14" max="14" width="8.140625" style="183" customWidth="1"/>
    <col min="15" max="16" width="9.42578125" style="8" customWidth="1"/>
    <col min="17" max="17" width="7.42578125" style="8" customWidth="1"/>
    <col min="18" max="18" width="7.42578125" style="183" customWidth="1"/>
    <col min="19" max="19" width="10.7109375" style="8" customWidth="1"/>
    <col min="20" max="20" width="11" style="8" customWidth="1"/>
    <col min="21" max="21" width="7.42578125" style="8" customWidth="1"/>
    <col min="22" max="22" width="13.85546875" style="183" bestFit="1" customWidth="1"/>
    <col min="23" max="23" width="10.7109375" style="8" customWidth="1"/>
    <col min="24" max="24" width="11" style="8" customWidth="1"/>
    <col min="25" max="25" width="7.42578125" style="183" customWidth="1"/>
    <col min="26" max="26" width="10.42578125" style="8" customWidth="1"/>
    <col min="27" max="28" width="7.42578125" style="8" customWidth="1"/>
    <col min="29" max="29" width="10.7109375" style="8" customWidth="1"/>
    <col min="30" max="30" width="15" style="8" customWidth="1"/>
    <col min="31" max="31" width="4.7109375" style="8" customWidth="1"/>
    <col min="32" max="32" width="7.42578125" style="8" customWidth="1"/>
    <col min="33" max="33" width="17.5703125" style="8" customWidth="1"/>
    <col min="34" max="34" width="15.7109375" style="8" customWidth="1"/>
    <col min="35" max="35" width="44.85546875" style="8" customWidth="1"/>
    <col min="36" max="36" width="56.42578125" style="8" hidden="1" customWidth="1"/>
    <col min="37" max="37" width="43.140625" style="8" customWidth="1"/>
    <col min="38" max="38" width="35.85546875" style="8" customWidth="1"/>
    <col min="39" max="39" width="35.85546875" style="8" hidden="1" customWidth="1"/>
    <col min="40" max="40" width="0.5703125" style="7" customWidth="1"/>
    <col min="41" max="44" width="10.7109375" style="8" customWidth="1"/>
    <col min="45" max="45" width="0.5703125" style="7" customWidth="1"/>
    <col min="46" max="49" width="10.7109375" style="8" customWidth="1"/>
    <col min="50" max="50" width="0.5703125" style="8" customWidth="1"/>
    <col min="51" max="54" width="10.7109375" style="8" customWidth="1"/>
    <col min="55" max="55" width="0.5703125" style="8" customWidth="1"/>
    <col min="56" max="56" width="10.7109375" style="8" customWidth="1"/>
    <col min="57" max="57" width="11.42578125" style="8"/>
    <col min="58" max="59" width="20.85546875" style="8" customWidth="1"/>
    <col min="60" max="60" width="0.85546875" style="8" customWidth="1"/>
    <col min="61" max="62" width="15" style="8" customWidth="1"/>
    <col min="63" max="63" width="1" style="8" customWidth="1"/>
    <col min="64" max="64" width="15.28515625" style="101" customWidth="1"/>
    <col min="65" max="65" width="15.5703125" style="101" customWidth="1"/>
    <col min="66" max="66" width="22.140625" style="101" customWidth="1"/>
    <col min="67" max="67" width="16.140625" style="101" customWidth="1"/>
    <col min="68" max="68" width="11.42578125" style="101"/>
    <col min="69" max="16384" width="11.42578125" style="8"/>
  </cols>
  <sheetData>
    <row r="1" spans="1:68" x14ac:dyDescent="0.25">
      <c r="A1" s="113" t="s">
        <v>129</v>
      </c>
      <c r="B1" s="114"/>
      <c r="C1" s="114"/>
      <c r="J1" s="8"/>
      <c r="N1" s="8"/>
      <c r="R1" s="8"/>
      <c r="V1" s="8"/>
      <c r="Y1" s="8"/>
      <c r="AF1" s="6" t="s">
        <v>66</v>
      </c>
    </row>
    <row r="2" spans="1:68" x14ac:dyDescent="0.25">
      <c r="A2" s="114"/>
      <c r="B2" s="114"/>
      <c r="C2" s="114"/>
      <c r="J2" s="8"/>
      <c r="N2" s="8"/>
      <c r="R2" s="8"/>
      <c r="V2" s="8"/>
      <c r="Y2" s="8"/>
    </row>
    <row r="3" spans="1:68" s="3" customFormat="1" ht="12.75" x14ac:dyDescent="0.2">
      <c r="A3" s="4" t="s">
        <v>0</v>
      </c>
      <c r="B3" s="4"/>
      <c r="C3" s="4"/>
      <c r="D3" s="115"/>
      <c r="E3" s="115"/>
      <c r="AF3" s="310" t="s">
        <v>0</v>
      </c>
      <c r="AG3" s="310"/>
      <c r="AH3" s="310"/>
      <c r="AI3" s="310"/>
      <c r="AJ3" s="310"/>
      <c r="AK3" s="310"/>
      <c r="AL3" s="4"/>
      <c r="AM3" s="4"/>
      <c r="AN3" s="2"/>
      <c r="AO3" s="2"/>
      <c r="AP3" s="2"/>
      <c r="AQ3" s="2"/>
      <c r="AR3" s="2"/>
      <c r="AS3" s="2"/>
      <c r="AT3" s="2"/>
      <c r="AU3" s="2"/>
      <c r="AV3" s="2"/>
      <c r="AW3" s="2"/>
      <c r="AY3" s="133"/>
      <c r="AZ3" s="133"/>
      <c r="BA3" s="133"/>
      <c r="BB3" s="133"/>
      <c r="BD3" s="133"/>
      <c r="BE3" s="133"/>
      <c r="BF3" s="133"/>
      <c r="BG3" s="133"/>
      <c r="BI3" s="2"/>
      <c r="BJ3" s="2"/>
      <c r="BL3" s="174"/>
      <c r="BM3" s="174"/>
      <c r="BN3" s="174"/>
      <c r="BO3" s="175"/>
      <c r="BP3" s="102"/>
    </row>
    <row r="4" spans="1:68" s="3" customFormat="1" ht="12.75" x14ac:dyDescent="0.2">
      <c r="A4" s="4" t="s">
        <v>14</v>
      </c>
      <c r="B4" s="4"/>
      <c r="C4" s="4"/>
      <c r="D4" s="115"/>
      <c r="E4" s="115"/>
      <c r="AF4" s="310" t="s">
        <v>14</v>
      </c>
      <c r="AG4" s="310"/>
      <c r="AH4" s="310"/>
      <c r="AI4" s="310"/>
      <c r="AJ4" s="310"/>
      <c r="AK4" s="310"/>
      <c r="AL4" s="4"/>
      <c r="AM4" s="4"/>
      <c r="AN4" s="2"/>
      <c r="AO4" s="2"/>
      <c r="AP4" s="2"/>
      <c r="AQ4" s="2"/>
      <c r="AR4" s="2"/>
      <c r="AS4" s="2"/>
      <c r="AT4" s="2"/>
      <c r="AU4" s="2"/>
      <c r="AV4" s="2"/>
      <c r="AW4" s="2"/>
      <c r="AY4" s="133"/>
      <c r="AZ4" s="133"/>
      <c r="BA4" s="133"/>
      <c r="BB4" s="133"/>
      <c r="BD4" s="133"/>
      <c r="BE4" s="133"/>
      <c r="BF4" s="133"/>
      <c r="BG4" s="133"/>
      <c r="BI4" s="2"/>
      <c r="BJ4" s="2"/>
      <c r="BL4" s="174"/>
      <c r="BM4" s="174"/>
      <c r="BN4" s="174"/>
      <c r="BO4" s="175"/>
      <c r="BP4" s="102"/>
    </row>
    <row r="5" spans="1:68" s="3" customFormat="1" ht="12.75" x14ac:dyDescent="0.2">
      <c r="A5" s="4" t="s">
        <v>0</v>
      </c>
      <c r="B5" s="4"/>
      <c r="C5" s="4"/>
      <c r="D5" s="115"/>
      <c r="E5" s="115"/>
      <c r="AF5" s="310" t="s">
        <v>0</v>
      </c>
      <c r="AG5" s="310"/>
      <c r="AH5" s="310"/>
      <c r="AI5" s="310"/>
      <c r="AJ5" s="310"/>
      <c r="AK5" s="310"/>
      <c r="AL5" s="4"/>
      <c r="AM5" s="4"/>
      <c r="AN5" s="2"/>
      <c r="AO5" s="2"/>
      <c r="AP5" s="2"/>
      <c r="AQ5" s="2"/>
      <c r="AR5" s="2"/>
      <c r="AS5" s="2"/>
      <c r="AT5" s="2"/>
      <c r="AU5" s="2"/>
      <c r="AV5" s="2"/>
      <c r="AW5" s="2"/>
      <c r="AY5" s="133"/>
      <c r="AZ5" s="133"/>
      <c r="BA5" s="133"/>
      <c r="BB5" s="133"/>
      <c r="BD5" s="133"/>
      <c r="BE5" s="133"/>
      <c r="BF5" s="133"/>
      <c r="BG5" s="133"/>
      <c r="BI5" s="2"/>
      <c r="BJ5" s="2"/>
      <c r="BL5" s="174"/>
      <c r="BM5" s="174"/>
      <c r="BN5" s="174"/>
      <c r="BO5" s="175"/>
      <c r="BP5" s="102"/>
    </row>
    <row r="6" spans="1:68" s="3" customFormat="1" ht="12.75" x14ac:dyDescent="0.2">
      <c r="A6" s="4" t="s">
        <v>15</v>
      </c>
      <c r="B6" s="4"/>
      <c r="C6" s="4"/>
      <c r="D6" s="115"/>
      <c r="E6" s="115"/>
      <c r="AF6" s="310" t="s">
        <v>15</v>
      </c>
      <c r="AG6" s="310"/>
      <c r="AH6" s="310"/>
      <c r="AI6" s="310"/>
      <c r="AJ6" s="310"/>
      <c r="AK6" s="310"/>
      <c r="AL6" s="4"/>
      <c r="AM6" s="4"/>
      <c r="AN6" s="2"/>
      <c r="AO6" s="2"/>
      <c r="AP6" s="2"/>
      <c r="AQ6" s="2"/>
      <c r="AR6" s="2"/>
      <c r="AS6" s="2"/>
      <c r="AT6" s="2"/>
      <c r="AU6" s="2"/>
      <c r="AV6" s="2"/>
      <c r="AW6" s="2"/>
      <c r="AY6" s="133"/>
      <c r="AZ6" s="133"/>
      <c r="BA6" s="133"/>
      <c r="BB6" s="133"/>
      <c r="BD6" s="133"/>
      <c r="BE6" s="133"/>
      <c r="BF6" s="133"/>
      <c r="BG6" s="133"/>
      <c r="BI6" s="2"/>
      <c r="BJ6" s="2"/>
      <c r="BL6" s="174"/>
      <c r="BM6" s="174"/>
      <c r="BN6" s="174"/>
      <c r="BO6" s="175"/>
      <c r="BP6" s="102"/>
    </row>
    <row r="7" spans="1:68" s="3" customFormat="1" ht="12.75" x14ac:dyDescent="0.2">
      <c r="A7" s="4"/>
      <c r="B7" s="4"/>
      <c r="C7" s="4"/>
      <c r="AF7" s="4"/>
      <c r="AG7" s="4"/>
      <c r="AH7" s="4"/>
      <c r="AI7" s="4"/>
      <c r="AJ7" s="4"/>
      <c r="AK7" s="4"/>
      <c r="AL7" s="4"/>
      <c r="AM7" s="4"/>
      <c r="AN7" s="2"/>
      <c r="AO7" s="2"/>
      <c r="AP7" s="2"/>
      <c r="AQ7" s="2"/>
      <c r="AR7" s="2"/>
      <c r="AS7" s="2"/>
      <c r="AT7" s="2"/>
      <c r="AU7" s="2"/>
      <c r="AV7" s="2"/>
      <c r="AW7" s="2"/>
      <c r="AY7" s="133"/>
      <c r="AZ7" s="133"/>
      <c r="BA7" s="133"/>
      <c r="BB7" s="133"/>
      <c r="BD7" s="133"/>
      <c r="BE7" s="133"/>
      <c r="BF7" s="133"/>
      <c r="BG7" s="133"/>
      <c r="BI7" s="2"/>
      <c r="BJ7" s="2"/>
      <c r="BL7" s="174"/>
      <c r="BM7" s="174"/>
      <c r="BN7" s="174"/>
      <c r="BO7" s="175"/>
      <c r="BP7" s="102"/>
    </row>
    <row r="8" spans="1:68" s="5" customFormat="1" ht="15.75" customHeight="1" x14ac:dyDescent="0.2">
      <c r="A8" s="117"/>
      <c r="B8" s="117"/>
      <c r="C8" s="117"/>
      <c r="D8" s="116"/>
      <c r="AF8" s="198"/>
      <c r="AG8" s="198"/>
      <c r="AH8" s="198"/>
      <c r="AI8" s="198"/>
      <c r="AJ8" s="198"/>
      <c r="AK8" s="198"/>
      <c r="AL8" s="4"/>
      <c r="AM8" s="198"/>
      <c r="AY8" s="134"/>
      <c r="AZ8" s="134"/>
      <c r="BA8" s="134"/>
      <c r="BB8" s="134"/>
      <c r="BD8" s="134"/>
      <c r="BE8" s="134"/>
      <c r="BF8" s="134"/>
      <c r="BG8" s="134"/>
      <c r="BL8" s="176"/>
      <c r="BM8" s="176"/>
      <c r="BN8" s="176"/>
      <c r="BO8" s="176"/>
      <c r="BP8" s="103"/>
    </row>
    <row r="9" spans="1:68" s="3" customFormat="1" ht="12.75" x14ac:dyDescent="0.2">
      <c r="A9" s="118"/>
      <c r="B9" s="118"/>
      <c r="C9" s="118"/>
      <c r="D9" s="119"/>
      <c r="AF9" s="4"/>
      <c r="AG9" s="4"/>
      <c r="AH9" s="4"/>
      <c r="AI9" s="4"/>
      <c r="AJ9" s="4"/>
      <c r="AK9" s="4"/>
      <c r="AL9" s="4"/>
      <c r="AM9" s="4"/>
      <c r="AN9" s="2"/>
      <c r="AO9" s="2"/>
      <c r="AP9" s="2"/>
      <c r="AQ9" s="2"/>
      <c r="AR9" s="2"/>
      <c r="AS9" s="2"/>
      <c r="AT9" s="2"/>
      <c r="AU9" s="2"/>
      <c r="AV9" s="2"/>
      <c r="AW9" s="2"/>
      <c r="AY9" s="133"/>
      <c r="AZ9" s="133"/>
      <c r="BA9" s="133"/>
      <c r="BB9" s="133"/>
      <c r="BD9" s="133"/>
      <c r="BE9" s="133"/>
      <c r="BF9" s="133"/>
      <c r="BG9" s="133"/>
      <c r="BI9" s="2"/>
      <c r="BJ9" s="2"/>
      <c r="BL9" s="174"/>
      <c r="BM9" s="174"/>
      <c r="BN9" s="174"/>
      <c r="BO9" s="175"/>
      <c r="BP9" s="102"/>
    </row>
    <row r="10" spans="1:68" x14ac:dyDescent="0.25">
      <c r="J10" s="8"/>
      <c r="N10" s="8"/>
      <c r="R10" s="8"/>
      <c r="V10" s="8"/>
      <c r="Y10" s="8"/>
      <c r="AF10" s="34" t="s">
        <v>1</v>
      </c>
      <c r="AG10" s="245" t="s">
        <v>16</v>
      </c>
      <c r="AH10" s="245"/>
      <c r="AI10" s="245"/>
      <c r="AJ10" s="245"/>
      <c r="AK10" s="245"/>
      <c r="AL10" s="199"/>
      <c r="AM10" s="199"/>
      <c r="AN10" s="8"/>
      <c r="AO10" s="7"/>
      <c r="AP10" s="7"/>
      <c r="AQ10" s="7"/>
      <c r="AR10" s="7"/>
      <c r="AS10" s="8"/>
      <c r="AT10" s="7"/>
      <c r="AU10" s="7"/>
      <c r="AV10" s="7"/>
      <c r="AW10" s="7"/>
      <c r="AY10" s="7"/>
      <c r="AZ10" s="7"/>
      <c r="BA10" s="7"/>
      <c r="BB10" s="7"/>
      <c r="BD10" s="7"/>
      <c r="BE10" s="7"/>
      <c r="BF10" s="7"/>
      <c r="BG10" s="7"/>
      <c r="BI10" s="7"/>
      <c r="BJ10" s="7"/>
      <c r="BL10" s="104"/>
      <c r="BM10" s="104"/>
      <c r="BN10" s="104"/>
    </row>
    <row r="11" spans="1:68" x14ac:dyDescent="0.25">
      <c r="J11" s="8"/>
      <c r="N11" s="8"/>
      <c r="R11" s="8"/>
      <c r="V11" s="8"/>
      <c r="Y11" s="8"/>
      <c r="AF11" s="9" t="s">
        <v>17</v>
      </c>
      <c r="AG11" s="6" t="s">
        <v>18</v>
      </c>
      <c r="AH11" s="6"/>
      <c r="AI11" s="6"/>
      <c r="AJ11" s="6"/>
      <c r="AK11" s="7"/>
      <c r="AL11" s="7"/>
      <c r="AM11" s="7"/>
      <c r="AN11" s="8"/>
      <c r="AO11" s="7"/>
      <c r="AP11" s="7"/>
      <c r="AQ11" s="7"/>
      <c r="AR11" s="7"/>
      <c r="AS11" s="8"/>
      <c r="AT11" s="7"/>
      <c r="AU11" s="7"/>
      <c r="AV11" s="7"/>
      <c r="AW11" s="7"/>
      <c r="AY11" s="7"/>
      <c r="AZ11" s="7"/>
      <c r="BA11" s="7"/>
      <c r="BB11" s="7"/>
      <c r="BD11" s="7"/>
      <c r="BE11" s="7"/>
      <c r="BF11" s="7"/>
      <c r="BG11" s="7"/>
      <c r="BI11" s="7"/>
      <c r="BJ11" s="7"/>
      <c r="BL11" s="104"/>
      <c r="BM11" s="104"/>
      <c r="BN11" s="104"/>
    </row>
    <row r="12" spans="1:68" ht="14.25" customHeight="1" x14ac:dyDescent="0.25">
      <c r="J12" s="8"/>
      <c r="N12" s="8"/>
      <c r="R12" s="8"/>
      <c r="V12" s="8"/>
      <c r="Y12" s="8"/>
      <c r="AK12" s="7"/>
      <c r="AL12" s="7"/>
      <c r="AM12" s="7"/>
      <c r="AN12" s="8"/>
      <c r="AO12" s="7"/>
      <c r="AP12" s="7"/>
      <c r="AQ12" s="7"/>
      <c r="AR12" s="7"/>
      <c r="AS12" s="8"/>
      <c r="AT12" s="7"/>
      <c r="AU12" s="7"/>
      <c r="AV12" s="7"/>
      <c r="AW12" s="99">
        <v>1000000</v>
      </c>
      <c r="AY12" s="99"/>
      <c r="AZ12" s="99"/>
      <c r="BA12" s="99">
        <v>1000000</v>
      </c>
      <c r="BB12" s="99">
        <v>1000000</v>
      </c>
      <c r="BD12" s="99"/>
      <c r="BE12" s="99"/>
      <c r="BF12" s="99"/>
      <c r="BG12" s="99">
        <v>1000000</v>
      </c>
      <c r="BI12" s="7"/>
      <c r="BJ12" s="7"/>
      <c r="BL12" s="104"/>
      <c r="BM12" s="104"/>
      <c r="BN12" s="104"/>
    </row>
    <row r="13" spans="1:68" s="11" customFormat="1" ht="27" customHeight="1" x14ac:dyDescent="0.25">
      <c r="A13" s="255" t="s">
        <v>130</v>
      </c>
      <c r="B13" s="255"/>
      <c r="C13" s="255" t="s">
        <v>131</v>
      </c>
      <c r="D13" s="255"/>
      <c r="E13" s="255" t="s">
        <v>132</v>
      </c>
      <c r="F13" s="255"/>
      <c r="G13" s="255" t="s">
        <v>133</v>
      </c>
      <c r="H13" s="255"/>
      <c r="I13" s="264">
        <v>2016</v>
      </c>
      <c r="J13" s="265"/>
      <c r="K13" s="265"/>
      <c r="L13" s="266"/>
      <c r="M13" s="264">
        <v>2017</v>
      </c>
      <c r="N13" s="265"/>
      <c r="O13" s="265"/>
      <c r="P13" s="266"/>
      <c r="Q13" s="264">
        <v>2018</v>
      </c>
      <c r="R13" s="265"/>
      <c r="S13" s="265"/>
      <c r="T13" s="266"/>
      <c r="U13" s="264">
        <v>2019</v>
      </c>
      <c r="V13" s="265"/>
      <c r="W13" s="265"/>
      <c r="X13" s="266"/>
      <c r="Y13" s="277">
        <v>2020</v>
      </c>
      <c r="Z13" s="278"/>
      <c r="AA13" s="278" t="s">
        <v>20</v>
      </c>
      <c r="AB13" s="278"/>
      <c r="AC13" s="278"/>
      <c r="AD13" s="278"/>
      <c r="AF13" s="240" t="s">
        <v>2</v>
      </c>
      <c r="AG13" s="215" t="s">
        <v>3</v>
      </c>
      <c r="AH13" s="259" t="s">
        <v>99</v>
      </c>
      <c r="AI13" s="215" t="s">
        <v>68</v>
      </c>
      <c r="AJ13" s="259" t="s">
        <v>92</v>
      </c>
      <c r="AK13" s="237" t="s">
        <v>19</v>
      </c>
      <c r="AL13" s="263" t="s">
        <v>104</v>
      </c>
      <c r="AM13" s="210" t="s">
        <v>156</v>
      </c>
      <c r="AN13" s="10"/>
      <c r="AO13" s="210">
        <v>2016</v>
      </c>
      <c r="AP13" s="210"/>
      <c r="AQ13" s="210"/>
      <c r="AR13" s="210"/>
      <c r="AS13" s="10"/>
      <c r="AT13" s="210">
        <v>2017</v>
      </c>
      <c r="AU13" s="210"/>
      <c r="AV13" s="210"/>
      <c r="AW13" s="210"/>
      <c r="AY13" s="210">
        <v>2018</v>
      </c>
      <c r="AZ13" s="210"/>
      <c r="BA13" s="210"/>
      <c r="BB13" s="210"/>
      <c r="BD13" s="210">
        <v>2019</v>
      </c>
      <c r="BE13" s="210"/>
      <c r="BF13" s="210"/>
      <c r="BG13" s="210"/>
      <c r="BI13" s="210">
        <v>2020</v>
      </c>
      <c r="BJ13" s="210"/>
      <c r="BL13" s="253" t="s">
        <v>20</v>
      </c>
      <c r="BM13" s="253"/>
      <c r="BN13" s="253"/>
      <c r="BO13" s="253"/>
      <c r="BP13" s="109"/>
    </row>
    <row r="14" spans="1:68" s="11" customFormat="1" ht="16.5" customHeight="1" x14ac:dyDescent="0.25">
      <c r="A14" s="308" t="s">
        <v>134</v>
      </c>
      <c r="B14" s="255" t="s">
        <v>135</v>
      </c>
      <c r="C14" s="308" t="s">
        <v>134</v>
      </c>
      <c r="D14" s="255" t="s">
        <v>135</v>
      </c>
      <c r="E14" s="308" t="s">
        <v>134</v>
      </c>
      <c r="F14" s="255" t="s">
        <v>135</v>
      </c>
      <c r="G14" s="308" t="s">
        <v>134</v>
      </c>
      <c r="H14" s="255" t="s">
        <v>135</v>
      </c>
      <c r="I14" s="256" t="s">
        <v>4</v>
      </c>
      <c r="J14" s="256"/>
      <c r="K14" s="256" t="s">
        <v>8</v>
      </c>
      <c r="L14" s="256"/>
      <c r="M14" s="267" t="s">
        <v>4</v>
      </c>
      <c r="N14" s="268"/>
      <c r="O14" s="267" t="s">
        <v>8</v>
      </c>
      <c r="P14" s="268"/>
      <c r="Q14" s="267" t="s">
        <v>4</v>
      </c>
      <c r="R14" s="268"/>
      <c r="S14" s="267" t="s">
        <v>8</v>
      </c>
      <c r="T14" s="268"/>
      <c r="U14" s="267" t="s">
        <v>4</v>
      </c>
      <c r="V14" s="268"/>
      <c r="W14" s="267" t="s">
        <v>8</v>
      </c>
      <c r="X14" s="268"/>
      <c r="Y14" s="276" t="s">
        <v>4</v>
      </c>
      <c r="Z14" s="256" t="s">
        <v>8</v>
      </c>
      <c r="AA14" s="261" t="s">
        <v>4</v>
      </c>
      <c r="AB14" s="261" t="s">
        <v>67</v>
      </c>
      <c r="AC14" s="261" t="s">
        <v>8</v>
      </c>
      <c r="AD14" s="261" t="s">
        <v>5</v>
      </c>
      <c r="AF14" s="241"/>
      <c r="AG14" s="216"/>
      <c r="AH14" s="238"/>
      <c r="AI14" s="216"/>
      <c r="AJ14" s="238"/>
      <c r="AK14" s="238"/>
      <c r="AL14" s="263"/>
      <c r="AM14" s="210"/>
      <c r="AN14" s="10"/>
      <c r="AO14" s="209" t="s">
        <v>4</v>
      </c>
      <c r="AP14" s="209"/>
      <c r="AQ14" s="209" t="s">
        <v>62</v>
      </c>
      <c r="AR14" s="209"/>
      <c r="AS14" s="10"/>
      <c r="AT14" s="209" t="s">
        <v>6</v>
      </c>
      <c r="AU14" s="209"/>
      <c r="AV14" s="209" t="s">
        <v>8</v>
      </c>
      <c r="AW14" s="209"/>
      <c r="AX14" s="10"/>
      <c r="AY14" s="209" t="s">
        <v>7</v>
      </c>
      <c r="AZ14" s="209"/>
      <c r="BA14" s="209" t="s">
        <v>8</v>
      </c>
      <c r="BB14" s="209"/>
      <c r="BD14" s="209" t="s">
        <v>7</v>
      </c>
      <c r="BE14" s="209"/>
      <c r="BF14" s="209" t="s">
        <v>8</v>
      </c>
      <c r="BG14" s="209"/>
      <c r="BI14" s="213" t="s">
        <v>7</v>
      </c>
      <c r="BJ14" s="213" t="s">
        <v>8</v>
      </c>
      <c r="BL14" s="213" t="s">
        <v>4</v>
      </c>
      <c r="BM14" s="213" t="s">
        <v>67</v>
      </c>
      <c r="BN14" s="213" t="s">
        <v>8</v>
      </c>
      <c r="BO14" s="213" t="s">
        <v>5</v>
      </c>
      <c r="BP14" s="109"/>
    </row>
    <row r="15" spans="1:68" s="11" customFormat="1" ht="33" x14ac:dyDescent="0.25">
      <c r="A15" s="309"/>
      <c r="B15" s="255"/>
      <c r="C15" s="309"/>
      <c r="D15" s="255"/>
      <c r="E15" s="309"/>
      <c r="F15" s="255"/>
      <c r="G15" s="309"/>
      <c r="H15" s="255"/>
      <c r="I15" s="120" t="s">
        <v>65</v>
      </c>
      <c r="J15" s="203" t="s">
        <v>64</v>
      </c>
      <c r="K15" s="120" t="s">
        <v>65</v>
      </c>
      <c r="L15" s="201" t="s">
        <v>64</v>
      </c>
      <c r="M15" s="120" t="s">
        <v>65</v>
      </c>
      <c r="N15" s="203" t="s">
        <v>64</v>
      </c>
      <c r="O15" s="120" t="s">
        <v>65</v>
      </c>
      <c r="P15" s="201" t="s">
        <v>64</v>
      </c>
      <c r="Q15" s="120" t="s">
        <v>65</v>
      </c>
      <c r="R15" s="203" t="s">
        <v>64</v>
      </c>
      <c r="S15" s="120" t="s">
        <v>65</v>
      </c>
      <c r="T15" s="201" t="s">
        <v>64</v>
      </c>
      <c r="U15" s="120" t="s">
        <v>65</v>
      </c>
      <c r="V15" s="203" t="s">
        <v>64</v>
      </c>
      <c r="W15" s="120" t="s">
        <v>65</v>
      </c>
      <c r="X15" s="201" t="s">
        <v>64</v>
      </c>
      <c r="Y15" s="276"/>
      <c r="Z15" s="256"/>
      <c r="AA15" s="262"/>
      <c r="AB15" s="262"/>
      <c r="AC15" s="262"/>
      <c r="AD15" s="262"/>
      <c r="AF15" s="242"/>
      <c r="AG15" s="217"/>
      <c r="AH15" s="260"/>
      <c r="AI15" s="217"/>
      <c r="AJ15" s="260"/>
      <c r="AK15" s="239"/>
      <c r="AL15" s="263"/>
      <c r="AM15" s="210"/>
      <c r="AN15" s="12"/>
      <c r="AO15" s="65" t="s">
        <v>60</v>
      </c>
      <c r="AP15" s="193" t="s">
        <v>61</v>
      </c>
      <c r="AQ15" s="65" t="s">
        <v>63</v>
      </c>
      <c r="AR15" s="193" t="s">
        <v>64</v>
      </c>
      <c r="AS15" s="12"/>
      <c r="AT15" s="65" t="s">
        <v>60</v>
      </c>
      <c r="AU15" s="193" t="s">
        <v>61</v>
      </c>
      <c r="AV15" s="65" t="s">
        <v>63</v>
      </c>
      <c r="AW15" s="193" t="s">
        <v>64</v>
      </c>
      <c r="AX15" s="10"/>
      <c r="AY15" s="65" t="s">
        <v>60</v>
      </c>
      <c r="AZ15" s="193" t="s">
        <v>61</v>
      </c>
      <c r="BA15" s="193" t="s">
        <v>63</v>
      </c>
      <c r="BB15" s="193" t="s">
        <v>64</v>
      </c>
      <c r="BD15" s="193" t="s">
        <v>60</v>
      </c>
      <c r="BE15" s="193" t="s">
        <v>61</v>
      </c>
      <c r="BF15" s="193" t="s">
        <v>65</v>
      </c>
      <c r="BG15" s="193" t="s">
        <v>64</v>
      </c>
      <c r="BI15" s="214"/>
      <c r="BJ15" s="214"/>
      <c r="BL15" s="214"/>
      <c r="BM15" s="214"/>
      <c r="BN15" s="214"/>
      <c r="BO15" s="214"/>
      <c r="BP15" s="109"/>
    </row>
    <row r="16" spans="1:68" ht="75.75" customHeight="1" x14ac:dyDescent="0.25">
      <c r="A16" s="304" t="s">
        <v>136</v>
      </c>
      <c r="B16" s="254" t="s">
        <v>137</v>
      </c>
      <c r="C16" s="254" t="s">
        <v>17</v>
      </c>
      <c r="D16" s="254" t="s">
        <v>138</v>
      </c>
      <c r="E16" s="307">
        <v>110</v>
      </c>
      <c r="F16" s="254" t="s">
        <v>139</v>
      </c>
      <c r="G16" s="254">
        <v>518</v>
      </c>
      <c r="H16" s="254" t="s">
        <v>140</v>
      </c>
      <c r="I16" s="279">
        <f>+AO16</f>
        <v>1436</v>
      </c>
      <c r="J16" s="284">
        <f>+AP16</f>
        <v>565</v>
      </c>
      <c r="K16" s="273">
        <f>AQ23</f>
        <v>35031.298524999998</v>
      </c>
      <c r="L16" s="301">
        <f>AR23</f>
        <v>30998.163527000001</v>
      </c>
      <c r="M16" s="279">
        <f>+AT16</f>
        <v>1771</v>
      </c>
      <c r="N16" s="284">
        <f>+AU16</f>
        <v>1045</v>
      </c>
      <c r="O16" s="273">
        <f>AV23</f>
        <v>33006.734497999998</v>
      </c>
      <c r="P16" s="273">
        <f>AW23</f>
        <v>32274.177087000004</v>
      </c>
      <c r="Q16" s="279">
        <f>AY16</f>
        <v>832</v>
      </c>
      <c r="R16" s="284">
        <f>AZ16</f>
        <v>255</v>
      </c>
      <c r="S16" s="273">
        <f>BA23</f>
        <v>42421.649857999997</v>
      </c>
      <c r="T16" s="273">
        <f>BB23</f>
        <v>38008.281776999997</v>
      </c>
      <c r="U16" s="279">
        <f>+BD16</f>
        <v>1285</v>
      </c>
      <c r="V16" s="284">
        <f>BE16</f>
        <v>758</v>
      </c>
      <c r="W16" s="273">
        <f>BF23</f>
        <v>36929.435999999994</v>
      </c>
      <c r="X16" s="273">
        <f>BG23</f>
        <v>12894.40518</v>
      </c>
      <c r="Y16" s="284">
        <f>+BI16</f>
        <v>850</v>
      </c>
      <c r="Z16" s="273">
        <f>BJ23</f>
        <v>31102.171944999995</v>
      </c>
      <c r="AA16" s="279">
        <f>+J16+N16+R16+U16+Y16</f>
        <v>4000</v>
      </c>
      <c r="AB16" s="279">
        <f>+J16+N16+R16+V16</f>
        <v>2623</v>
      </c>
      <c r="AC16" s="273">
        <f>+K16+O16+S16+W16+Z16</f>
        <v>178491.29082599998</v>
      </c>
      <c r="AD16" s="273">
        <f>+L16+P16+T16+X16</f>
        <v>114175.027571</v>
      </c>
      <c r="AF16" s="246" t="s">
        <v>11</v>
      </c>
      <c r="AG16" s="218" t="s">
        <v>12</v>
      </c>
      <c r="AH16" s="218" t="s">
        <v>98</v>
      </c>
      <c r="AI16" s="218" t="s">
        <v>69</v>
      </c>
      <c r="AJ16" s="280" t="s">
        <v>97</v>
      </c>
      <c r="AK16" s="13" t="s">
        <v>21</v>
      </c>
      <c r="AL16" s="13" t="s">
        <v>106</v>
      </c>
      <c r="AM16" s="311" t="s">
        <v>157</v>
      </c>
      <c r="AN16" s="14"/>
      <c r="AO16" s="163">
        <v>1436</v>
      </c>
      <c r="AP16" s="163">
        <v>565</v>
      </c>
      <c r="AQ16" s="163">
        <v>5193.9827459999997</v>
      </c>
      <c r="AR16" s="30">
        <v>4172.3766720000003</v>
      </c>
      <c r="AS16" s="23"/>
      <c r="AT16" s="15">
        <v>1771</v>
      </c>
      <c r="AU16" s="15">
        <v>1045</v>
      </c>
      <c r="AV16" s="30">
        <v>9288.5278980000003</v>
      </c>
      <c r="AW16" s="30">
        <v>9269.4900300000008</v>
      </c>
      <c r="AX16" s="127"/>
      <c r="AY16" s="135">
        <v>832</v>
      </c>
      <c r="AZ16" s="135">
        <v>255</v>
      </c>
      <c r="BA16" s="136">
        <v>10671.08678</v>
      </c>
      <c r="BB16" s="137">
        <v>9668.8584989999999</v>
      </c>
      <c r="BC16" s="128"/>
      <c r="BD16" s="135">
        <v>1285</v>
      </c>
      <c r="BE16" s="135">
        <v>758</v>
      </c>
      <c r="BF16" s="136">
        <v>9212.1579999999994</v>
      </c>
      <c r="BG16" s="137">
        <v>5917.166682</v>
      </c>
      <c r="BH16" s="128"/>
      <c r="BI16" s="96">
        <v>850</v>
      </c>
      <c r="BJ16" s="67">
        <v>10978.567816000001</v>
      </c>
      <c r="BK16" s="127"/>
      <c r="BL16" s="96">
        <f>+AP16+AU16+AZ16+BD16+BI16</f>
        <v>4000</v>
      </c>
      <c r="BM16" s="96">
        <f>+AP16+AU16+AZ16+BE16</f>
        <v>2623</v>
      </c>
      <c r="BN16" s="66">
        <f>+AQ16+AV16+BA16+BF16+BJ16</f>
        <v>45344.323240000005</v>
      </c>
      <c r="BO16" s="66">
        <f>+AR16+AW16+BB16+BG16</f>
        <v>29027.891883</v>
      </c>
      <c r="BP16" s="110"/>
    </row>
    <row r="17" spans="1:68" ht="43.5" customHeight="1" x14ac:dyDescent="0.25">
      <c r="A17" s="305"/>
      <c r="B17" s="254"/>
      <c r="C17" s="254"/>
      <c r="D17" s="254"/>
      <c r="E17" s="307"/>
      <c r="F17" s="254"/>
      <c r="G17" s="254"/>
      <c r="H17" s="254"/>
      <c r="I17" s="279"/>
      <c r="J17" s="284"/>
      <c r="K17" s="273"/>
      <c r="L17" s="302"/>
      <c r="M17" s="279"/>
      <c r="N17" s="284"/>
      <c r="O17" s="273"/>
      <c r="P17" s="273"/>
      <c r="Q17" s="279"/>
      <c r="R17" s="284"/>
      <c r="S17" s="273"/>
      <c r="T17" s="273"/>
      <c r="U17" s="279"/>
      <c r="V17" s="284"/>
      <c r="W17" s="273"/>
      <c r="X17" s="273"/>
      <c r="Y17" s="284"/>
      <c r="Z17" s="273"/>
      <c r="AA17" s="279"/>
      <c r="AB17" s="279"/>
      <c r="AC17" s="273"/>
      <c r="AD17" s="273"/>
      <c r="AF17" s="247"/>
      <c r="AG17" s="225"/>
      <c r="AH17" s="225"/>
      <c r="AI17" s="225"/>
      <c r="AJ17" s="286"/>
      <c r="AK17" s="13" t="s">
        <v>89</v>
      </c>
      <c r="AL17" s="13" t="s">
        <v>107</v>
      </c>
      <c r="AM17" s="312"/>
      <c r="AN17" s="14"/>
      <c r="AO17" s="15">
        <v>333</v>
      </c>
      <c r="AP17" s="96">
        <v>439</v>
      </c>
      <c r="AQ17" s="15">
        <v>20057.566579999999</v>
      </c>
      <c r="AR17" s="30">
        <v>18516.562233000001</v>
      </c>
      <c r="AS17" s="23"/>
      <c r="AT17" s="15">
        <v>220</v>
      </c>
      <c r="AU17" s="15">
        <v>221</v>
      </c>
      <c r="AV17" s="30">
        <v>11882.555253</v>
      </c>
      <c r="AW17" s="30">
        <v>11851.986835</v>
      </c>
      <c r="AX17" s="127"/>
      <c r="AY17" s="135">
        <v>330</v>
      </c>
      <c r="AZ17" s="185">
        <v>319</v>
      </c>
      <c r="BA17" s="136">
        <v>13077.860506999999</v>
      </c>
      <c r="BB17" s="137">
        <v>11356.322699</v>
      </c>
      <c r="BC17" s="128"/>
      <c r="BD17" s="135">
        <v>404</v>
      </c>
      <c r="BE17" s="185">
        <v>16</v>
      </c>
      <c r="BF17" s="136">
        <v>13684.021000000001</v>
      </c>
      <c r="BG17" s="137">
        <v>786.50652000000002</v>
      </c>
      <c r="BH17" s="128"/>
      <c r="BI17" s="96">
        <v>45</v>
      </c>
      <c r="BJ17" s="67">
        <v>6280.9585749999997</v>
      </c>
      <c r="BK17" s="127"/>
      <c r="BL17" s="96">
        <f>+AP17+AU17+AZ17+BD17+BI17</f>
        <v>1428</v>
      </c>
      <c r="BM17" s="96">
        <f t="shared" ref="BM17" si="0">+AP17+AU17+AZ17+BE17</f>
        <v>995</v>
      </c>
      <c r="BN17" s="66">
        <f t="shared" ref="BN17:BN22" si="1">+AQ17+AV17+BA17+BF17+BJ17</f>
        <v>64982.961914999993</v>
      </c>
      <c r="BO17" s="66">
        <f t="shared" ref="BO17:BO22" si="2">+AR17+AW17+BB17+BG17</f>
        <v>42511.378287000007</v>
      </c>
      <c r="BP17" s="110"/>
    </row>
    <row r="18" spans="1:68" ht="43.5" customHeight="1" x14ac:dyDescent="0.25">
      <c r="A18" s="305"/>
      <c r="B18" s="254"/>
      <c r="C18" s="254"/>
      <c r="D18" s="254"/>
      <c r="E18" s="307"/>
      <c r="F18" s="254"/>
      <c r="G18" s="254"/>
      <c r="H18" s="254"/>
      <c r="I18" s="279"/>
      <c r="J18" s="284"/>
      <c r="K18" s="273"/>
      <c r="L18" s="302"/>
      <c r="M18" s="279"/>
      <c r="N18" s="284"/>
      <c r="O18" s="273"/>
      <c r="P18" s="273"/>
      <c r="Q18" s="279"/>
      <c r="R18" s="284"/>
      <c r="S18" s="273"/>
      <c r="T18" s="273"/>
      <c r="U18" s="279"/>
      <c r="V18" s="284"/>
      <c r="W18" s="273"/>
      <c r="X18" s="273"/>
      <c r="Y18" s="284"/>
      <c r="Z18" s="273"/>
      <c r="AA18" s="279"/>
      <c r="AB18" s="279"/>
      <c r="AC18" s="273"/>
      <c r="AD18" s="273"/>
      <c r="AF18" s="247"/>
      <c r="AG18" s="225"/>
      <c r="AH18" s="225"/>
      <c r="AI18" s="225"/>
      <c r="AJ18" s="286"/>
      <c r="AK18" s="13" t="s">
        <v>91</v>
      </c>
      <c r="AL18" s="13" t="s">
        <v>108</v>
      </c>
      <c r="AM18" s="312"/>
      <c r="AN18" s="14"/>
      <c r="AO18" s="15">
        <v>201</v>
      </c>
      <c r="AP18" s="15">
        <v>277</v>
      </c>
      <c r="AQ18" s="15">
        <v>54.545000000000002</v>
      </c>
      <c r="AR18" s="30">
        <v>54.545000000000002</v>
      </c>
      <c r="AS18" s="23"/>
      <c r="AT18" s="15">
        <v>668</v>
      </c>
      <c r="AU18" s="15">
        <v>683</v>
      </c>
      <c r="AV18" s="30">
        <v>102.76</v>
      </c>
      <c r="AW18" s="30">
        <v>100.80500000000001</v>
      </c>
      <c r="AX18" s="127"/>
      <c r="AY18" s="135">
        <v>351</v>
      </c>
      <c r="AZ18" s="135">
        <v>285</v>
      </c>
      <c r="BA18" s="136">
        <v>148.423</v>
      </c>
      <c r="BB18" s="136">
        <v>148.423</v>
      </c>
      <c r="BC18" s="128"/>
      <c r="BD18" s="135">
        <v>165</v>
      </c>
      <c r="BE18" s="135">
        <v>106</v>
      </c>
      <c r="BF18" s="136">
        <v>61.387999999999998</v>
      </c>
      <c r="BG18" s="136">
        <v>61.387999999999998</v>
      </c>
      <c r="BH18" s="128"/>
      <c r="BI18" s="96">
        <v>692</v>
      </c>
      <c r="BJ18" s="67">
        <v>252.99001200000001</v>
      </c>
      <c r="BK18" s="127"/>
      <c r="BL18" s="96">
        <f>+AP18+AU18+AZ18+BD18+BI18</f>
        <v>2102</v>
      </c>
      <c r="BM18" s="96">
        <f>+AP18+AU18+AZ18+BE18</f>
        <v>1351</v>
      </c>
      <c r="BN18" s="66">
        <f t="shared" si="1"/>
        <v>620.10601199999996</v>
      </c>
      <c r="BO18" s="66">
        <f t="shared" si="2"/>
        <v>365.161</v>
      </c>
      <c r="BP18" s="110"/>
    </row>
    <row r="19" spans="1:68" ht="62.25" customHeight="1" x14ac:dyDescent="0.25">
      <c r="A19" s="305"/>
      <c r="B19" s="254"/>
      <c r="C19" s="254"/>
      <c r="D19" s="254"/>
      <c r="E19" s="307"/>
      <c r="F19" s="254"/>
      <c r="G19" s="254"/>
      <c r="H19" s="254"/>
      <c r="I19" s="279"/>
      <c r="J19" s="284"/>
      <c r="K19" s="273"/>
      <c r="L19" s="302"/>
      <c r="M19" s="279"/>
      <c r="N19" s="284"/>
      <c r="O19" s="273"/>
      <c r="P19" s="273"/>
      <c r="Q19" s="279"/>
      <c r="R19" s="284"/>
      <c r="S19" s="273"/>
      <c r="T19" s="273"/>
      <c r="U19" s="279"/>
      <c r="V19" s="284"/>
      <c r="W19" s="273"/>
      <c r="X19" s="273"/>
      <c r="Y19" s="284"/>
      <c r="Z19" s="273"/>
      <c r="AA19" s="279"/>
      <c r="AB19" s="279"/>
      <c r="AC19" s="273"/>
      <c r="AD19" s="273"/>
      <c r="AF19" s="247"/>
      <c r="AG19" s="225"/>
      <c r="AH19" s="225"/>
      <c r="AI19" s="225"/>
      <c r="AJ19" s="286"/>
      <c r="AK19" s="13" t="s">
        <v>84</v>
      </c>
      <c r="AL19" s="13" t="s">
        <v>105</v>
      </c>
      <c r="AM19" s="312"/>
      <c r="AN19" s="14"/>
      <c r="AO19" s="26">
        <v>1</v>
      </c>
      <c r="AP19" s="26">
        <v>0.72</v>
      </c>
      <c r="AQ19" s="15">
        <v>4832.2331139999997</v>
      </c>
      <c r="AR19" s="30">
        <v>4699.1188830000001</v>
      </c>
      <c r="AS19" s="23"/>
      <c r="AT19" s="26">
        <v>1</v>
      </c>
      <c r="AU19" s="164">
        <v>0.94</v>
      </c>
      <c r="AV19" s="30">
        <v>7110.6509999999998</v>
      </c>
      <c r="AW19" s="30">
        <v>7012.2827450000004</v>
      </c>
      <c r="AX19" s="127"/>
      <c r="AY19" s="187">
        <v>1</v>
      </c>
      <c r="AZ19" s="188">
        <v>1</v>
      </c>
      <c r="BA19" s="136">
        <v>6874.516799</v>
      </c>
      <c r="BB19" s="137">
        <v>6078.1745110000002</v>
      </c>
      <c r="BC19" s="128"/>
      <c r="BD19" s="187">
        <v>1</v>
      </c>
      <c r="BE19" s="188">
        <v>0.41653333333333331</v>
      </c>
      <c r="BF19" s="136">
        <v>7653.819837</v>
      </c>
      <c r="BG19" s="137">
        <v>3705.2218090000001</v>
      </c>
      <c r="BH19" s="128"/>
      <c r="BI19" s="181">
        <v>1</v>
      </c>
      <c r="BJ19" s="67">
        <v>11375.92678</v>
      </c>
      <c r="BK19" s="127"/>
      <c r="BL19" s="192">
        <v>1</v>
      </c>
      <c r="BM19" s="192">
        <f>+(AP19+AU19+AZ19+BE19)/5</f>
        <v>0.61530666666666667</v>
      </c>
      <c r="BN19" s="66">
        <f t="shared" si="1"/>
        <v>37847.147530000002</v>
      </c>
      <c r="BO19" s="66">
        <f t="shared" si="2"/>
        <v>21494.797947999999</v>
      </c>
    </row>
    <row r="20" spans="1:68" ht="39.75" customHeight="1" x14ac:dyDescent="0.25">
      <c r="A20" s="305"/>
      <c r="B20" s="254"/>
      <c r="C20" s="254"/>
      <c r="D20" s="254"/>
      <c r="E20" s="307"/>
      <c r="F20" s="254"/>
      <c r="G20" s="254"/>
      <c r="H20" s="254"/>
      <c r="I20" s="279"/>
      <c r="J20" s="284"/>
      <c r="K20" s="273"/>
      <c r="L20" s="302"/>
      <c r="M20" s="279"/>
      <c r="N20" s="284"/>
      <c r="O20" s="273"/>
      <c r="P20" s="273"/>
      <c r="Q20" s="279"/>
      <c r="R20" s="284"/>
      <c r="S20" s="273"/>
      <c r="T20" s="273"/>
      <c r="U20" s="279"/>
      <c r="V20" s="284"/>
      <c r="W20" s="273"/>
      <c r="X20" s="273"/>
      <c r="Y20" s="284"/>
      <c r="Z20" s="273"/>
      <c r="AA20" s="279"/>
      <c r="AB20" s="279"/>
      <c r="AC20" s="273"/>
      <c r="AD20" s="273"/>
      <c r="AF20" s="247"/>
      <c r="AG20" s="225"/>
      <c r="AH20" s="225"/>
      <c r="AI20" s="225"/>
      <c r="AJ20" s="286"/>
      <c r="AK20" s="13" t="s">
        <v>90</v>
      </c>
      <c r="AL20" s="13" t="s">
        <v>109</v>
      </c>
      <c r="AM20" s="312"/>
      <c r="AN20" s="14"/>
      <c r="AO20" s="15">
        <v>60</v>
      </c>
      <c r="AP20" s="15">
        <v>52</v>
      </c>
      <c r="AQ20" s="15">
        <v>4892.9710850000001</v>
      </c>
      <c r="AR20" s="30">
        <v>3555.560739</v>
      </c>
      <c r="AS20" s="23"/>
      <c r="AT20" s="15">
        <v>34</v>
      </c>
      <c r="AU20" s="15">
        <v>38</v>
      </c>
      <c r="AV20" s="30">
        <v>2055.683677</v>
      </c>
      <c r="AW20" s="30">
        <v>2055.683677</v>
      </c>
      <c r="AX20" s="127"/>
      <c r="AY20" s="135">
        <v>41</v>
      </c>
      <c r="AZ20" s="135">
        <v>42</v>
      </c>
      <c r="BA20" s="136">
        <v>2630.3621990000001</v>
      </c>
      <c r="BB20" s="138">
        <v>1918.1475949999999</v>
      </c>
      <c r="BC20" s="128"/>
      <c r="BD20" s="135">
        <v>40</v>
      </c>
      <c r="BE20" s="135">
        <v>1</v>
      </c>
      <c r="BF20" s="136">
        <v>1730.802923</v>
      </c>
      <c r="BG20" s="138">
        <v>11.9886</v>
      </c>
      <c r="BH20" s="128"/>
      <c r="BI20" s="96">
        <v>198</v>
      </c>
      <c r="BJ20" s="67">
        <v>2213.7287620000002</v>
      </c>
      <c r="BK20" s="127"/>
      <c r="BL20" s="96">
        <f>+AP20+AU20+AZ20+BD20+BI20</f>
        <v>370</v>
      </c>
      <c r="BM20" s="96">
        <f>+AP20+AU20+AZ20+BE20</f>
        <v>133</v>
      </c>
      <c r="BN20" s="66">
        <f t="shared" si="1"/>
        <v>13523.548646000001</v>
      </c>
      <c r="BO20" s="66">
        <f t="shared" si="2"/>
        <v>7541.3806109999996</v>
      </c>
    </row>
    <row r="21" spans="1:68" ht="94.5" customHeight="1" x14ac:dyDescent="0.25">
      <c r="A21" s="305"/>
      <c r="B21" s="254"/>
      <c r="C21" s="254"/>
      <c r="D21" s="254"/>
      <c r="E21" s="307"/>
      <c r="F21" s="254"/>
      <c r="G21" s="254"/>
      <c r="H21" s="254"/>
      <c r="I21" s="279"/>
      <c r="J21" s="284"/>
      <c r="K21" s="273"/>
      <c r="L21" s="302"/>
      <c r="M21" s="279"/>
      <c r="N21" s="284"/>
      <c r="O21" s="273"/>
      <c r="P21" s="273"/>
      <c r="Q21" s="279"/>
      <c r="R21" s="284"/>
      <c r="S21" s="273"/>
      <c r="T21" s="273"/>
      <c r="U21" s="279"/>
      <c r="V21" s="284"/>
      <c r="W21" s="273"/>
      <c r="X21" s="273"/>
      <c r="Y21" s="284"/>
      <c r="Z21" s="273"/>
      <c r="AA21" s="279"/>
      <c r="AB21" s="279"/>
      <c r="AC21" s="273"/>
      <c r="AD21" s="273"/>
      <c r="AF21" s="247"/>
      <c r="AG21" s="225"/>
      <c r="AH21" s="225"/>
      <c r="AI21" s="225"/>
      <c r="AJ21" s="286"/>
      <c r="AK21" s="13" t="s">
        <v>125</v>
      </c>
      <c r="AL21" s="13" t="s">
        <v>126</v>
      </c>
      <c r="AM21" s="312"/>
      <c r="AN21" s="14"/>
      <c r="AO21" s="15" t="s">
        <v>127</v>
      </c>
      <c r="AP21" s="15" t="s">
        <v>127</v>
      </c>
      <c r="AQ21" s="15">
        <v>0</v>
      </c>
      <c r="AR21" s="15">
        <v>0</v>
      </c>
      <c r="AS21" s="23"/>
      <c r="AT21" s="26">
        <v>1</v>
      </c>
      <c r="AU21" s="165">
        <v>0.625</v>
      </c>
      <c r="AV21" s="30">
        <v>2566.5566699999999</v>
      </c>
      <c r="AW21" s="30">
        <v>1983.9287999999999</v>
      </c>
      <c r="AX21" s="127"/>
      <c r="AY21" s="187">
        <v>1</v>
      </c>
      <c r="AZ21" s="139">
        <v>1</v>
      </c>
      <c r="BA21" s="136">
        <v>9019.4005730000008</v>
      </c>
      <c r="BB21" s="137">
        <v>8838.3554729999996</v>
      </c>
      <c r="BC21" s="128"/>
      <c r="BD21" s="187">
        <v>1</v>
      </c>
      <c r="BE21" s="139">
        <v>0.8</v>
      </c>
      <c r="BF21" s="136">
        <v>4000</v>
      </c>
      <c r="BG21" s="137">
        <v>2376.69292</v>
      </c>
      <c r="BH21" s="128"/>
      <c r="BI21" s="96">
        <v>0</v>
      </c>
      <c r="BJ21" s="96">
        <v>0</v>
      </c>
      <c r="BK21" s="127"/>
      <c r="BL21" s="192">
        <v>0</v>
      </c>
      <c r="BM21" s="192">
        <f>+(AU21+AZ21+BE21)/3</f>
        <v>0.80833333333333324</v>
      </c>
      <c r="BN21" s="66">
        <f t="shared" si="1"/>
        <v>15585.957243000001</v>
      </c>
      <c r="BO21" s="66">
        <f t="shared" si="2"/>
        <v>13198.977192999999</v>
      </c>
    </row>
    <row r="22" spans="1:68" ht="72.75" customHeight="1" x14ac:dyDescent="0.25">
      <c r="A22" s="306"/>
      <c r="B22" s="254"/>
      <c r="C22" s="254"/>
      <c r="D22" s="254"/>
      <c r="E22" s="307"/>
      <c r="F22" s="254"/>
      <c r="G22" s="254"/>
      <c r="H22" s="254"/>
      <c r="I22" s="279"/>
      <c r="J22" s="284"/>
      <c r="K22" s="273"/>
      <c r="L22" s="303"/>
      <c r="M22" s="279"/>
      <c r="N22" s="284"/>
      <c r="O22" s="273"/>
      <c r="P22" s="273"/>
      <c r="Q22" s="279"/>
      <c r="R22" s="284"/>
      <c r="S22" s="273"/>
      <c r="T22" s="273"/>
      <c r="U22" s="279"/>
      <c r="V22" s="284"/>
      <c r="W22" s="273"/>
      <c r="X22" s="273"/>
      <c r="Y22" s="284"/>
      <c r="Z22" s="273"/>
      <c r="AA22" s="279"/>
      <c r="AB22" s="279"/>
      <c r="AC22" s="273"/>
      <c r="AD22" s="273"/>
      <c r="AF22" s="247"/>
      <c r="AG22" s="219"/>
      <c r="AH22" s="219"/>
      <c r="AI22" s="219"/>
      <c r="AJ22" s="281"/>
      <c r="AK22" s="13" t="s">
        <v>163</v>
      </c>
      <c r="AL22" s="13" t="s">
        <v>164</v>
      </c>
      <c r="AM22" s="312"/>
      <c r="AN22" s="14"/>
      <c r="AO22" s="15" t="s">
        <v>127</v>
      </c>
      <c r="AP22" s="15" t="s">
        <v>127</v>
      </c>
      <c r="AQ22" s="15">
        <v>0</v>
      </c>
      <c r="AR22" s="15">
        <v>0</v>
      </c>
      <c r="AS22" s="23"/>
      <c r="AT22" s="15" t="s">
        <v>127</v>
      </c>
      <c r="AU22" s="15" t="s">
        <v>127</v>
      </c>
      <c r="AV22" s="15">
        <v>0</v>
      </c>
      <c r="AW22" s="15">
        <v>0</v>
      </c>
      <c r="AX22" s="127"/>
      <c r="AY22" s="15" t="s">
        <v>127</v>
      </c>
      <c r="AZ22" s="15" t="s">
        <v>127</v>
      </c>
      <c r="BA22" s="15">
        <v>0</v>
      </c>
      <c r="BB22" s="15">
        <v>0</v>
      </c>
      <c r="BC22" s="128"/>
      <c r="BD22" s="26">
        <v>1</v>
      </c>
      <c r="BE22" s="26">
        <v>1</v>
      </c>
      <c r="BF22" s="136">
        <v>587.24623999999994</v>
      </c>
      <c r="BG22" s="137">
        <v>35.440649000000001</v>
      </c>
      <c r="BH22" s="128"/>
      <c r="BI22" s="96">
        <v>0</v>
      </c>
      <c r="BJ22" s="96">
        <v>0</v>
      </c>
      <c r="BK22" s="127"/>
      <c r="BL22" s="192">
        <v>1</v>
      </c>
      <c r="BM22" s="96">
        <f>BE22</f>
        <v>1</v>
      </c>
      <c r="BN22" s="66">
        <f t="shared" si="1"/>
        <v>587.24623999999994</v>
      </c>
      <c r="BO22" s="66">
        <f t="shared" si="2"/>
        <v>35.440649000000001</v>
      </c>
    </row>
    <row r="23" spans="1:68" s="6" customFormat="1" ht="15.75" x14ac:dyDescent="0.25">
      <c r="J23" s="184"/>
      <c r="N23" s="184"/>
      <c r="R23" s="184"/>
      <c r="V23" s="184"/>
      <c r="Y23" s="184"/>
      <c r="AF23" s="17"/>
      <c r="AG23" s="197" t="s">
        <v>53</v>
      </c>
      <c r="AH23" s="197"/>
      <c r="AI23" s="197"/>
      <c r="AJ23" s="197"/>
      <c r="AK23" s="40"/>
      <c r="AL23" s="40"/>
      <c r="AM23" s="40"/>
      <c r="AN23" s="41"/>
      <c r="AO23" s="42"/>
      <c r="AP23" s="42"/>
      <c r="AQ23" s="43">
        <f>SUM(AQ16:AQ22)</f>
        <v>35031.298524999998</v>
      </c>
      <c r="AR23" s="43">
        <f>SUM(AR16:AR22)</f>
        <v>30998.163527000001</v>
      </c>
      <c r="AS23" s="54"/>
      <c r="AT23" s="42"/>
      <c r="AU23" s="42"/>
      <c r="AV23" s="43">
        <f>SUM(AV16:AV22)</f>
        <v>33006.734497999998</v>
      </c>
      <c r="AW23" s="43">
        <f>SUM(AW16:AW22)</f>
        <v>32274.177087000004</v>
      </c>
      <c r="AY23" s="42"/>
      <c r="AZ23" s="42"/>
      <c r="BA23" s="43">
        <f>SUM(BA16:BA22)</f>
        <v>42421.649857999997</v>
      </c>
      <c r="BB23" s="43">
        <f>SUM(BB16:BB22)</f>
        <v>38008.281776999997</v>
      </c>
      <c r="BD23" s="42"/>
      <c r="BE23" s="42"/>
      <c r="BF23" s="43">
        <f>SUM(BF16:BF22)</f>
        <v>36929.435999999994</v>
      </c>
      <c r="BG23" s="43">
        <f>SUM(BG16:BG22)</f>
        <v>12894.40518</v>
      </c>
      <c r="BH23" s="182"/>
      <c r="BI23" s="42"/>
      <c r="BJ23" s="43">
        <f>SUM(BJ16:BJ22)</f>
        <v>31102.171944999995</v>
      </c>
      <c r="BL23" s="105"/>
      <c r="BM23" s="105"/>
      <c r="BN23" s="68">
        <f>+AQ23+AV23+BA23+BF23+BJ23</f>
        <v>178491.29082599998</v>
      </c>
      <c r="BO23" s="68">
        <f>SUM(BO16:BO22)</f>
        <v>114175.02757099998</v>
      </c>
      <c r="BP23" s="109"/>
    </row>
    <row r="24" spans="1:68" x14ac:dyDescent="0.25">
      <c r="AF24" s="129"/>
      <c r="AK24" s="7"/>
      <c r="AL24" s="7"/>
      <c r="AM24" s="7"/>
      <c r="AN24" s="8"/>
      <c r="AO24" s="7"/>
      <c r="AP24" s="7"/>
      <c r="AQ24" s="7"/>
      <c r="AR24" s="7"/>
      <c r="AS24" s="8"/>
      <c r="AT24" s="7"/>
      <c r="AU24" s="7"/>
      <c r="AV24" s="7"/>
      <c r="AW24" s="7"/>
      <c r="AY24" s="7"/>
      <c r="AZ24" s="7"/>
      <c r="BA24" s="76"/>
      <c r="BB24" s="76"/>
      <c r="BD24" s="7"/>
      <c r="BE24" s="7"/>
      <c r="BF24" s="76"/>
      <c r="BG24" s="76"/>
      <c r="BH24" s="127"/>
      <c r="BI24" s="173"/>
      <c r="BJ24" s="173"/>
      <c r="BL24" s="104"/>
      <c r="BM24" s="104"/>
      <c r="BN24" s="106"/>
    </row>
    <row r="25" spans="1:68" x14ac:dyDescent="0.25">
      <c r="AF25" s="6" t="s">
        <v>22</v>
      </c>
      <c r="AG25" s="6" t="s">
        <v>23</v>
      </c>
      <c r="AH25" s="6"/>
      <c r="AI25" s="6"/>
      <c r="AJ25" s="6"/>
      <c r="AK25" s="7"/>
      <c r="AL25" s="7"/>
      <c r="AM25" s="7"/>
      <c r="AN25" s="8"/>
      <c r="AO25" s="7"/>
      <c r="AP25" s="7"/>
      <c r="AQ25" s="7"/>
      <c r="AR25" s="7"/>
      <c r="AS25" s="8"/>
      <c r="AT25" s="7"/>
      <c r="AU25" s="7"/>
      <c r="AV25" s="7"/>
      <c r="AW25" s="7"/>
      <c r="AX25" s="7"/>
      <c r="AY25" s="7"/>
      <c r="AZ25" s="7"/>
      <c r="BA25" s="7"/>
      <c r="BB25" s="7"/>
      <c r="BC25" s="7"/>
      <c r="BD25" s="7"/>
      <c r="BE25" s="7"/>
      <c r="BF25" s="7"/>
      <c r="BG25" s="7"/>
      <c r="BH25" s="173"/>
      <c r="BI25" s="173"/>
      <c r="BJ25" s="173"/>
      <c r="BK25" s="7"/>
      <c r="BL25" s="104"/>
      <c r="BM25" s="104"/>
      <c r="BN25" s="104"/>
      <c r="BO25" s="107"/>
    </row>
    <row r="26" spans="1:68" x14ac:dyDescent="0.25">
      <c r="AF26" s="9">
        <v>14</v>
      </c>
      <c r="AG26" s="6" t="s">
        <v>24</v>
      </c>
      <c r="AH26" s="6"/>
      <c r="AI26" s="6"/>
      <c r="AJ26" s="6"/>
      <c r="AK26" s="7"/>
      <c r="AL26" s="7"/>
      <c r="AM26" s="7"/>
      <c r="AN26" s="8"/>
      <c r="AO26" s="7"/>
      <c r="AP26" s="7"/>
      <c r="AQ26" s="7"/>
      <c r="AR26" s="7"/>
      <c r="AS26" s="8"/>
      <c r="AT26" s="7"/>
      <c r="AU26" s="7"/>
      <c r="AV26" s="7"/>
      <c r="AW26" s="7"/>
      <c r="AY26" s="7"/>
      <c r="AZ26" s="7"/>
      <c r="BA26" s="77"/>
      <c r="BB26" s="77"/>
      <c r="BD26" s="7"/>
      <c r="BE26" s="7"/>
      <c r="BF26" s="77"/>
      <c r="BG26" s="77"/>
      <c r="BI26" s="7"/>
      <c r="BJ26" s="7"/>
      <c r="BL26" s="104"/>
      <c r="BM26" s="104"/>
      <c r="BN26" s="104"/>
    </row>
    <row r="27" spans="1:68" x14ac:dyDescent="0.25">
      <c r="AK27" s="7"/>
      <c r="AL27" s="7"/>
      <c r="AM27" s="7"/>
      <c r="AN27" s="8"/>
      <c r="AO27" s="7"/>
      <c r="AP27" s="7"/>
      <c r="AQ27" s="7"/>
      <c r="AR27" s="7"/>
      <c r="AS27" s="8"/>
      <c r="AT27" s="7"/>
      <c r="AU27" s="7"/>
      <c r="AV27" s="7"/>
      <c r="AW27" s="7"/>
      <c r="AY27" s="7"/>
      <c r="AZ27" s="7"/>
      <c r="BA27" s="7"/>
      <c r="BB27" s="7"/>
      <c r="BD27" s="7"/>
      <c r="BE27" s="7"/>
      <c r="BF27" s="7"/>
      <c r="BG27" s="7"/>
      <c r="BI27" s="7"/>
      <c r="BJ27" s="7"/>
      <c r="BL27" s="104"/>
      <c r="BM27" s="104"/>
      <c r="BN27" s="104"/>
    </row>
    <row r="28" spans="1:68" s="11" customFormat="1" ht="28.5" customHeight="1" x14ac:dyDescent="0.25">
      <c r="A28" s="255" t="s">
        <v>130</v>
      </c>
      <c r="B28" s="255"/>
      <c r="C28" s="255" t="s">
        <v>131</v>
      </c>
      <c r="D28" s="255"/>
      <c r="E28" s="255" t="s">
        <v>132</v>
      </c>
      <c r="F28" s="255"/>
      <c r="G28" s="255" t="s">
        <v>133</v>
      </c>
      <c r="H28" s="255"/>
      <c r="I28" s="264">
        <v>2016</v>
      </c>
      <c r="J28" s="265"/>
      <c r="K28" s="265"/>
      <c r="L28" s="266"/>
      <c r="M28" s="264">
        <v>2017</v>
      </c>
      <c r="N28" s="265"/>
      <c r="O28" s="265"/>
      <c r="P28" s="266"/>
      <c r="Q28" s="264">
        <v>2018</v>
      </c>
      <c r="R28" s="265"/>
      <c r="S28" s="265"/>
      <c r="T28" s="266"/>
      <c r="U28" s="264">
        <v>2019</v>
      </c>
      <c r="V28" s="265"/>
      <c r="W28" s="265"/>
      <c r="X28" s="266"/>
      <c r="Y28" s="277">
        <v>2020</v>
      </c>
      <c r="Z28" s="278"/>
      <c r="AA28" s="278" t="s">
        <v>20</v>
      </c>
      <c r="AB28" s="278"/>
      <c r="AC28" s="278"/>
      <c r="AD28" s="278"/>
      <c r="AF28" s="210" t="s">
        <v>2</v>
      </c>
      <c r="AG28" s="210" t="s">
        <v>3</v>
      </c>
      <c r="AH28" s="259" t="s">
        <v>99</v>
      </c>
      <c r="AI28" s="215" t="s">
        <v>68</v>
      </c>
      <c r="AJ28" s="259" t="s">
        <v>92</v>
      </c>
      <c r="AK28" s="210" t="s">
        <v>19</v>
      </c>
      <c r="AL28" s="263" t="s">
        <v>104</v>
      </c>
      <c r="AM28" s="263" t="s">
        <v>156</v>
      </c>
      <c r="AN28" s="10"/>
      <c r="AO28" s="210">
        <v>2016</v>
      </c>
      <c r="AP28" s="210"/>
      <c r="AQ28" s="210"/>
      <c r="AR28" s="210"/>
      <c r="AS28" s="10"/>
      <c r="AT28" s="210">
        <v>2017</v>
      </c>
      <c r="AU28" s="210"/>
      <c r="AV28" s="210"/>
      <c r="AW28" s="210"/>
      <c r="AY28" s="210">
        <v>2018</v>
      </c>
      <c r="AZ28" s="210"/>
      <c r="BA28" s="210"/>
      <c r="BB28" s="210"/>
      <c r="BD28" s="210">
        <v>2019</v>
      </c>
      <c r="BE28" s="210"/>
      <c r="BF28" s="210"/>
      <c r="BG28" s="210"/>
      <c r="BI28" s="210">
        <v>2020</v>
      </c>
      <c r="BJ28" s="210"/>
      <c r="BL28" s="253" t="s">
        <v>20</v>
      </c>
      <c r="BM28" s="253"/>
      <c r="BN28" s="253"/>
      <c r="BO28" s="253"/>
      <c r="BP28" s="109"/>
    </row>
    <row r="29" spans="1:68" s="11" customFormat="1" ht="16.5" customHeight="1" x14ac:dyDescent="0.25">
      <c r="A29" s="255" t="s">
        <v>134</v>
      </c>
      <c r="B29" s="255" t="s">
        <v>135</v>
      </c>
      <c r="C29" s="255" t="s">
        <v>134</v>
      </c>
      <c r="D29" s="255" t="s">
        <v>135</v>
      </c>
      <c r="E29" s="255" t="s">
        <v>134</v>
      </c>
      <c r="F29" s="255" t="s">
        <v>135</v>
      </c>
      <c r="G29" s="255" t="s">
        <v>134</v>
      </c>
      <c r="H29" s="255" t="s">
        <v>135</v>
      </c>
      <c r="I29" s="256" t="s">
        <v>4</v>
      </c>
      <c r="J29" s="256"/>
      <c r="K29" s="256" t="s">
        <v>8</v>
      </c>
      <c r="L29" s="256"/>
      <c r="M29" s="267" t="s">
        <v>4</v>
      </c>
      <c r="N29" s="268"/>
      <c r="O29" s="267" t="s">
        <v>8</v>
      </c>
      <c r="P29" s="268"/>
      <c r="Q29" s="267" t="s">
        <v>4</v>
      </c>
      <c r="R29" s="268"/>
      <c r="S29" s="267" t="s">
        <v>8</v>
      </c>
      <c r="T29" s="268"/>
      <c r="U29" s="267" t="s">
        <v>4</v>
      </c>
      <c r="V29" s="268"/>
      <c r="W29" s="267" t="s">
        <v>8</v>
      </c>
      <c r="X29" s="268"/>
      <c r="Y29" s="276" t="s">
        <v>4</v>
      </c>
      <c r="Z29" s="256" t="s">
        <v>8</v>
      </c>
      <c r="AA29" s="261" t="s">
        <v>4</v>
      </c>
      <c r="AB29" s="261" t="s">
        <v>67</v>
      </c>
      <c r="AC29" s="261" t="s">
        <v>8</v>
      </c>
      <c r="AD29" s="261" t="s">
        <v>5</v>
      </c>
      <c r="AF29" s="210"/>
      <c r="AG29" s="210"/>
      <c r="AH29" s="238"/>
      <c r="AI29" s="216"/>
      <c r="AJ29" s="238"/>
      <c r="AK29" s="210"/>
      <c r="AL29" s="263"/>
      <c r="AM29" s="263"/>
      <c r="AN29" s="10"/>
      <c r="AO29" s="209" t="s">
        <v>4</v>
      </c>
      <c r="AP29" s="209"/>
      <c r="AQ29" s="209" t="s">
        <v>62</v>
      </c>
      <c r="AR29" s="209"/>
      <c r="AS29" s="10"/>
      <c r="AT29" s="209" t="s">
        <v>6</v>
      </c>
      <c r="AU29" s="209"/>
      <c r="AV29" s="209" t="s">
        <v>8</v>
      </c>
      <c r="AW29" s="209"/>
      <c r="AY29" s="209" t="s">
        <v>7</v>
      </c>
      <c r="AZ29" s="209"/>
      <c r="BA29" s="209" t="s">
        <v>8</v>
      </c>
      <c r="BB29" s="209"/>
      <c r="BD29" s="209" t="s">
        <v>7</v>
      </c>
      <c r="BE29" s="209"/>
      <c r="BF29" s="209" t="s">
        <v>8</v>
      </c>
      <c r="BG29" s="209"/>
      <c r="BI29" s="213" t="s">
        <v>7</v>
      </c>
      <c r="BJ29" s="213" t="s">
        <v>8</v>
      </c>
      <c r="BL29" s="213" t="s">
        <v>4</v>
      </c>
      <c r="BM29" s="213" t="s">
        <v>67</v>
      </c>
      <c r="BN29" s="213" t="s">
        <v>8</v>
      </c>
      <c r="BO29" s="213" t="s">
        <v>5</v>
      </c>
      <c r="BP29" s="109"/>
    </row>
    <row r="30" spans="1:68" s="11" customFormat="1" ht="33" x14ac:dyDescent="0.25">
      <c r="A30" s="255"/>
      <c r="B30" s="255"/>
      <c r="C30" s="255"/>
      <c r="D30" s="255"/>
      <c r="E30" s="255"/>
      <c r="F30" s="255"/>
      <c r="G30" s="255"/>
      <c r="H30" s="255"/>
      <c r="I30" s="120" t="s">
        <v>65</v>
      </c>
      <c r="J30" s="203" t="s">
        <v>64</v>
      </c>
      <c r="K30" s="120" t="s">
        <v>65</v>
      </c>
      <c r="L30" s="201" t="s">
        <v>64</v>
      </c>
      <c r="M30" s="120" t="s">
        <v>65</v>
      </c>
      <c r="N30" s="203" t="s">
        <v>64</v>
      </c>
      <c r="O30" s="120" t="s">
        <v>65</v>
      </c>
      <c r="P30" s="201" t="s">
        <v>64</v>
      </c>
      <c r="Q30" s="120" t="s">
        <v>65</v>
      </c>
      <c r="R30" s="203" t="s">
        <v>64</v>
      </c>
      <c r="S30" s="120" t="s">
        <v>65</v>
      </c>
      <c r="T30" s="201" t="s">
        <v>64</v>
      </c>
      <c r="U30" s="120"/>
      <c r="V30" s="203"/>
      <c r="W30" s="120"/>
      <c r="X30" s="201"/>
      <c r="Y30" s="276"/>
      <c r="Z30" s="256"/>
      <c r="AA30" s="262"/>
      <c r="AB30" s="262"/>
      <c r="AC30" s="262"/>
      <c r="AD30" s="262"/>
      <c r="AF30" s="210"/>
      <c r="AG30" s="210"/>
      <c r="AH30" s="260"/>
      <c r="AI30" s="217"/>
      <c r="AJ30" s="260"/>
      <c r="AK30" s="210"/>
      <c r="AL30" s="263"/>
      <c r="AM30" s="263"/>
      <c r="AN30" s="12"/>
      <c r="AO30" s="65" t="s">
        <v>60</v>
      </c>
      <c r="AP30" s="193" t="s">
        <v>61</v>
      </c>
      <c r="AQ30" s="65" t="s">
        <v>65</v>
      </c>
      <c r="AR30" s="193" t="s">
        <v>64</v>
      </c>
      <c r="AS30" s="12"/>
      <c r="AT30" s="193" t="s">
        <v>60</v>
      </c>
      <c r="AU30" s="193" t="s">
        <v>61</v>
      </c>
      <c r="AV30" s="193" t="s">
        <v>65</v>
      </c>
      <c r="AW30" s="193" t="s">
        <v>64</v>
      </c>
      <c r="AY30" s="193" t="s">
        <v>60</v>
      </c>
      <c r="AZ30" s="193" t="s">
        <v>61</v>
      </c>
      <c r="BA30" s="193" t="s">
        <v>65</v>
      </c>
      <c r="BB30" s="193" t="s">
        <v>64</v>
      </c>
      <c r="BD30" s="193" t="s">
        <v>60</v>
      </c>
      <c r="BE30" s="193" t="s">
        <v>61</v>
      </c>
      <c r="BF30" s="193" t="s">
        <v>65</v>
      </c>
      <c r="BG30" s="193" t="s">
        <v>64</v>
      </c>
      <c r="BI30" s="214"/>
      <c r="BJ30" s="214"/>
      <c r="BL30" s="214"/>
      <c r="BM30" s="214"/>
      <c r="BN30" s="214"/>
      <c r="BO30" s="214"/>
      <c r="BP30" s="109"/>
    </row>
    <row r="31" spans="1:68" ht="115.5" customHeight="1" x14ac:dyDescent="0.25">
      <c r="A31" s="254" t="s">
        <v>22</v>
      </c>
      <c r="B31" s="254" t="s">
        <v>141</v>
      </c>
      <c r="C31" s="254">
        <v>14</v>
      </c>
      <c r="D31" s="254" t="s">
        <v>142</v>
      </c>
      <c r="E31" s="254">
        <v>134</v>
      </c>
      <c r="F31" s="254" t="s">
        <v>143</v>
      </c>
      <c r="G31" s="254">
        <v>465</v>
      </c>
      <c r="H31" s="254" t="s">
        <v>144</v>
      </c>
      <c r="I31" s="294">
        <v>1</v>
      </c>
      <c r="J31" s="295">
        <f>40%</f>
        <v>0.4</v>
      </c>
      <c r="K31" s="279">
        <f>+AQ31+AQ32</f>
        <v>9542.2645360000006</v>
      </c>
      <c r="L31" s="279">
        <f>+AR31+AR32</f>
        <v>9336.368652000001</v>
      </c>
      <c r="M31" s="294">
        <v>1</v>
      </c>
      <c r="N31" s="296">
        <v>0.38080000000000003</v>
      </c>
      <c r="O31" s="273">
        <f>+AV31+AV32</f>
        <v>12533.709401</v>
      </c>
      <c r="P31" s="273">
        <f>+AW31+AW32</f>
        <v>12336.042718000001</v>
      </c>
      <c r="Q31" s="294">
        <v>1</v>
      </c>
      <c r="R31" s="299">
        <v>1</v>
      </c>
      <c r="S31" s="279">
        <f>BA35</f>
        <v>10708.461391000001</v>
      </c>
      <c r="T31" s="279">
        <f>BB35</f>
        <v>10568.652281000001</v>
      </c>
      <c r="U31" s="294">
        <v>1</v>
      </c>
      <c r="V31" s="319">
        <v>0.35959999999999998</v>
      </c>
      <c r="W31" s="279">
        <f>BF35</f>
        <v>20905.132999999998</v>
      </c>
      <c r="X31" s="279">
        <f>BG35</f>
        <v>3335.9951919999999</v>
      </c>
      <c r="Y31" s="295">
        <v>1</v>
      </c>
      <c r="Z31" s="279">
        <f>+BJ31+BJ32</f>
        <v>10384.982666999998</v>
      </c>
      <c r="AA31" s="294">
        <v>1</v>
      </c>
      <c r="AB31" s="297">
        <f>+(J31+N31+R31+V31)/5</f>
        <v>0.42808000000000002</v>
      </c>
      <c r="AC31" s="279">
        <f>+K31+O31+S31+W31+Z31</f>
        <v>64074.550995000005</v>
      </c>
      <c r="AD31" s="279">
        <f>+L31+P31+T31+X31</f>
        <v>35577.058843000006</v>
      </c>
      <c r="AF31" s="232" t="s">
        <v>25</v>
      </c>
      <c r="AG31" s="233" t="s">
        <v>26</v>
      </c>
      <c r="AH31" s="233" t="s">
        <v>100</v>
      </c>
      <c r="AI31" s="233" t="s">
        <v>70</v>
      </c>
      <c r="AJ31" s="233" t="s">
        <v>93</v>
      </c>
      <c r="AK31" s="13" t="s">
        <v>110</v>
      </c>
      <c r="AL31" s="13" t="s">
        <v>111</v>
      </c>
      <c r="AM31" s="300" t="s">
        <v>157</v>
      </c>
      <c r="AN31" s="14"/>
      <c r="AO31" s="26">
        <v>1</v>
      </c>
      <c r="AP31" s="26">
        <v>0.4</v>
      </c>
      <c r="AQ31" s="35">
        <v>1223.1183265</v>
      </c>
      <c r="AR31" s="35">
        <v>1161.6879162499999</v>
      </c>
      <c r="AS31" s="23"/>
      <c r="AT31" s="26">
        <v>1</v>
      </c>
      <c r="AU31" s="166">
        <v>0.95199999999999996</v>
      </c>
      <c r="AV31" s="30">
        <v>1564.992146</v>
      </c>
      <c r="AW31" s="30">
        <v>1542.0520120000001</v>
      </c>
      <c r="AX31" s="127"/>
      <c r="AY31" s="140">
        <v>1</v>
      </c>
      <c r="AZ31" s="141">
        <v>1</v>
      </c>
      <c r="BA31" s="30">
        <v>1406.5912000000001</v>
      </c>
      <c r="BB31" s="30">
        <v>1386.304738</v>
      </c>
      <c r="BC31" s="127"/>
      <c r="BD31" s="140">
        <v>1</v>
      </c>
      <c r="BE31" s="141">
        <v>0.65282909090909091</v>
      </c>
      <c r="BF31" s="207">
        <v>1120.4019000000001</v>
      </c>
      <c r="BG31" s="30">
        <v>707.14554599999997</v>
      </c>
      <c r="BH31" s="127"/>
      <c r="BI31" s="181">
        <v>1</v>
      </c>
      <c r="BJ31" s="125">
        <v>80.495666999999997</v>
      </c>
      <c r="BK31" s="127"/>
      <c r="BL31" s="140">
        <v>1</v>
      </c>
      <c r="BM31" s="177">
        <f>+(AP31+AU31+AZ31+BE31)/5</f>
        <v>0.60096581818181816</v>
      </c>
      <c r="BN31" s="66">
        <f>+AQ31+AV31+BA31+BF31+BJ31</f>
        <v>5395.5992395000003</v>
      </c>
      <c r="BO31" s="66">
        <f>+AR31+AW31+BB31+BG31</f>
        <v>4797.1902122499996</v>
      </c>
      <c r="BP31" s="11"/>
    </row>
    <row r="32" spans="1:68" ht="126.75" customHeight="1" x14ac:dyDescent="0.25">
      <c r="A32" s="254"/>
      <c r="B32" s="254"/>
      <c r="C32" s="254"/>
      <c r="D32" s="254"/>
      <c r="E32" s="254"/>
      <c r="F32" s="254"/>
      <c r="G32" s="254"/>
      <c r="H32" s="254"/>
      <c r="I32" s="294"/>
      <c r="J32" s="295"/>
      <c r="K32" s="279"/>
      <c r="L32" s="279"/>
      <c r="M32" s="294"/>
      <c r="N32" s="296"/>
      <c r="O32" s="273"/>
      <c r="P32" s="273"/>
      <c r="Q32" s="294"/>
      <c r="R32" s="299"/>
      <c r="S32" s="279"/>
      <c r="T32" s="279"/>
      <c r="U32" s="294"/>
      <c r="V32" s="319"/>
      <c r="W32" s="279"/>
      <c r="X32" s="279"/>
      <c r="Y32" s="295"/>
      <c r="Z32" s="279"/>
      <c r="AA32" s="294"/>
      <c r="AB32" s="297"/>
      <c r="AC32" s="279"/>
      <c r="AD32" s="279"/>
      <c r="AF32" s="232"/>
      <c r="AG32" s="233"/>
      <c r="AH32" s="233"/>
      <c r="AI32" s="233"/>
      <c r="AJ32" s="233"/>
      <c r="AK32" s="18" t="s">
        <v>49</v>
      </c>
      <c r="AL32" s="18" t="s">
        <v>112</v>
      </c>
      <c r="AM32" s="300"/>
      <c r="AN32" s="14"/>
      <c r="AO32" s="26">
        <v>1</v>
      </c>
      <c r="AP32" s="26">
        <v>0.4</v>
      </c>
      <c r="AQ32" s="35">
        <v>8319.1462095000006</v>
      </c>
      <c r="AR32" s="35">
        <v>8174.6807357500002</v>
      </c>
      <c r="AS32" s="23"/>
      <c r="AT32" s="26">
        <v>1</v>
      </c>
      <c r="AU32" s="166">
        <v>0.4</v>
      </c>
      <c r="AV32" s="30">
        <v>10968.717255</v>
      </c>
      <c r="AW32" s="30">
        <v>10793.990706000001</v>
      </c>
      <c r="AX32" s="127"/>
      <c r="AY32" s="140">
        <v>1</v>
      </c>
      <c r="AZ32" s="142">
        <v>1</v>
      </c>
      <c r="BA32" s="30">
        <v>9301.870191</v>
      </c>
      <c r="BB32" s="30">
        <v>9182.3475429999999</v>
      </c>
      <c r="BC32" s="127"/>
      <c r="BD32" s="140">
        <v>1</v>
      </c>
      <c r="BE32" s="142">
        <v>0.2417</v>
      </c>
      <c r="BF32" s="207">
        <v>4829.6524410000002</v>
      </c>
      <c r="BG32" s="30">
        <v>1964.2729870000001</v>
      </c>
      <c r="BH32" s="127"/>
      <c r="BI32" s="181">
        <v>1</v>
      </c>
      <c r="BJ32" s="125">
        <v>10304.486999999999</v>
      </c>
      <c r="BK32" s="127"/>
      <c r="BL32" s="140">
        <v>1</v>
      </c>
      <c r="BM32" s="177">
        <f>+(AP32+AU32+AZ32+BE32)/5</f>
        <v>0.40834000000000004</v>
      </c>
      <c r="BN32" s="66">
        <f t="shared" ref="BN32:BN34" si="3">+AQ32+AV32+BA32+BF32+BJ32</f>
        <v>43723.8730965</v>
      </c>
      <c r="BO32" s="66">
        <f t="shared" ref="BO32:BO34" si="4">+AR32+AW32+BB32+BG32</f>
        <v>30115.291971750001</v>
      </c>
      <c r="BP32" s="11"/>
    </row>
    <row r="33" spans="1:68" ht="126.75" customHeight="1" x14ac:dyDescent="0.25">
      <c r="A33" s="254"/>
      <c r="B33" s="254"/>
      <c r="C33" s="254"/>
      <c r="D33" s="254"/>
      <c r="E33" s="254"/>
      <c r="F33" s="254"/>
      <c r="G33" s="254"/>
      <c r="H33" s="254"/>
      <c r="I33" s="294"/>
      <c r="J33" s="295"/>
      <c r="K33" s="279"/>
      <c r="L33" s="279"/>
      <c r="M33" s="294"/>
      <c r="N33" s="296"/>
      <c r="O33" s="273"/>
      <c r="P33" s="273"/>
      <c r="Q33" s="294"/>
      <c r="R33" s="299"/>
      <c r="S33" s="279"/>
      <c r="T33" s="279"/>
      <c r="U33" s="294"/>
      <c r="V33" s="319"/>
      <c r="W33" s="279"/>
      <c r="X33" s="279"/>
      <c r="Y33" s="295"/>
      <c r="Z33" s="279"/>
      <c r="AA33" s="294"/>
      <c r="AB33" s="297"/>
      <c r="AC33" s="279"/>
      <c r="AD33" s="279"/>
      <c r="AF33" s="232"/>
      <c r="AG33" s="233"/>
      <c r="AH33" s="233"/>
      <c r="AI33" s="233"/>
      <c r="AJ33" s="233"/>
      <c r="AK33" s="13" t="s">
        <v>167</v>
      </c>
      <c r="AL33" s="13" t="s">
        <v>168</v>
      </c>
      <c r="AM33" s="300"/>
      <c r="AN33" s="14"/>
      <c r="AO33" s="15" t="s">
        <v>127</v>
      </c>
      <c r="AP33" s="15" t="s">
        <v>127</v>
      </c>
      <c r="AQ33" s="15">
        <v>0</v>
      </c>
      <c r="AR33" s="15">
        <v>0</v>
      </c>
      <c r="AS33" s="23"/>
      <c r="AT33" s="15" t="s">
        <v>127</v>
      </c>
      <c r="AU33" s="15" t="s">
        <v>127</v>
      </c>
      <c r="AV33" s="15">
        <v>0</v>
      </c>
      <c r="AW33" s="15">
        <v>0</v>
      </c>
      <c r="AX33" s="127"/>
      <c r="AY33" s="140" t="s">
        <v>166</v>
      </c>
      <c r="AZ33" s="142" t="s">
        <v>166</v>
      </c>
      <c r="BA33" s="30">
        <v>0</v>
      </c>
      <c r="BB33" s="30">
        <v>0</v>
      </c>
      <c r="BC33" s="127"/>
      <c r="BD33" s="140">
        <v>1</v>
      </c>
      <c r="BE33" s="142">
        <v>0.1</v>
      </c>
      <c r="BF33" s="207">
        <v>14225.502</v>
      </c>
      <c r="BG33" s="30">
        <v>0</v>
      </c>
      <c r="BH33" s="127"/>
      <c r="BI33" s="181">
        <v>0</v>
      </c>
      <c r="BJ33" s="125">
        <v>0</v>
      </c>
      <c r="BK33" s="127"/>
      <c r="BL33" s="140">
        <v>1</v>
      </c>
      <c r="BM33" s="177">
        <f>BE33</f>
        <v>0.1</v>
      </c>
      <c r="BN33" s="66">
        <f>+AQ33+AV33+BA33+BF33+BJ33</f>
        <v>14225.502</v>
      </c>
      <c r="BO33" s="66">
        <f t="shared" si="4"/>
        <v>0</v>
      </c>
      <c r="BP33" s="11"/>
    </row>
    <row r="34" spans="1:68" ht="126.75" customHeight="1" x14ac:dyDescent="0.25">
      <c r="A34" s="254"/>
      <c r="B34" s="254"/>
      <c r="C34" s="254"/>
      <c r="D34" s="254"/>
      <c r="E34" s="254"/>
      <c r="F34" s="254"/>
      <c r="G34" s="254"/>
      <c r="H34" s="254"/>
      <c r="I34" s="294"/>
      <c r="J34" s="295"/>
      <c r="K34" s="279"/>
      <c r="L34" s="279"/>
      <c r="M34" s="294"/>
      <c r="N34" s="296"/>
      <c r="O34" s="273"/>
      <c r="P34" s="273"/>
      <c r="Q34" s="294"/>
      <c r="R34" s="299"/>
      <c r="S34" s="279"/>
      <c r="T34" s="279"/>
      <c r="U34" s="294"/>
      <c r="V34" s="319"/>
      <c r="W34" s="279"/>
      <c r="X34" s="279"/>
      <c r="Y34" s="295"/>
      <c r="Z34" s="279"/>
      <c r="AA34" s="294"/>
      <c r="AB34" s="297"/>
      <c r="AC34" s="279"/>
      <c r="AD34" s="279"/>
      <c r="AF34" s="232"/>
      <c r="AG34" s="233"/>
      <c r="AH34" s="233"/>
      <c r="AI34" s="233"/>
      <c r="AJ34" s="233"/>
      <c r="AK34" s="13" t="s">
        <v>163</v>
      </c>
      <c r="AL34" s="13" t="s">
        <v>164</v>
      </c>
      <c r="AM34" s="300"/>
      <c r="AN34" s="14"/>
      <c r="AO34" s="15" t="s">
        <v>127</v>
      </c>
      <c r="AP34" s="15" t="s">
        <v>127</v>
      </c>
      <c r="AQ34" s="15">
        <v>0</v>
      </c>
      <c r="AR34" s="15">
        <v>0</v>
      </c>
      <c r="AS34" s="23"/>
      <c r="AT34" s="15" t="s">
        <v>127</v>
      </c>
      <c r="AU34" s="15" t="s">
        <v>127</v>
      </c>
      <c r="AV34" s="15">
        <v>0</v>
      </c>
      <c r="AW34" s="15">
        <v>0</v>
      </c>
      <c r="AX34" s="127"/>
      <c r="AY34" s="15" t="s">
        <v>127</v>
      </c>
      <c r="AZ34" s="15" t="s">
        <v>127</v>
      </c>
      <c r="BA34" s="15">
        <v>0</v>
      </c>
      <c r="BB34" s="15">
        <v>0</v>
      </c>
      <c r="BC34" s="127"/>
      <c r="BD34" s="26">
        <v>1</v>
      </c>
      <c r="BE34" s="26">
        <v>0.2</v>
      </c>
      <c r="BF34" s="208">
        <v>729.57665899999995</v>
      </c>
      <c r="BG34" s="30">
        <v>664.57665899999995</v>
      </c>
      <c r="BH34" s="127"/>
      <c r="BI34" s="181">
        <v>0</v>
      </c>
      <c r="BJ34" s="125">
        <v>0</v>
      </c>
      <c r="BK34" s="127"/>
      <c r="BL34" s="140">
        <v>1</v>
      </c>
      <c r="BM34" s="177">
        <f>BE34</f>
        <v>0.2</v>
      </c>
      <c r="BN34" s="66">
        <f t="shared" si="3"/>
        <v>729.57665899999995</v>
      </c>
      <c r="BO34" s="66">
        <f t="shared" si="4"/>
        <v>664.57665899999995</v>
      </c>
      <c r="BP34" s="11"/>
    </row>
    <row r="35" spans="1:68" s="6" customFormat="1" ht="15.75" x14ac:dyDescent="0.25">
      <c r="J35" s="184"/>
      <c r="N35" s="184"/>
      <c r="R35" s="184"/>
      <c r="V35" s="184"/>
      <c r="Y35" s="184"/>
      <c r="AF35" s="131"/>
      <c r="AG35" s="194" t="s">
        <v>54</v>
      </c>
      <c r="AH35" s="194"/>
      <c r="AI35" s="69"/>
      <c r="AJ35" s="69"/>
      <c r="AK35" s="46"/>
      <c r="AL35" s="46"/>
      <c r="AM35" s="59"/>
      <c r="AN35" s="41"/>
      <c r="AO35" s="47"/>
      <c r="AP35" s="94"/>
      <c r="AQ35" s="48">
        <f>SUM(AQ31:AQ34)</f>
        <v>9542.2645360000006</v>
      </c>
      <c r="AR35" s="48">
        <f>SUM(AR31:AR34)</f>
        <v>9336.368652000001</v>
      </c>
      <c r="AS35" s="54"/>
      <c r="AT35" s="97"/>
      <c r="AU35" s="97"/>
      <c r="AV35" s="98">
        <f>SUM(AV31:AV34)</f>
        <v>12533.709401</v>
      </c>
      <c r="AW35" s="98">
        <f>SUM(AW31:AW34)</f>
        <v>12336.042718000001</v>
      </c>
      <c r="AY35" s="47"/>
      <c r="AZ35" s="47"/>
      <c r="BA35" s="48">
        <f>SUM(BA31:BA34)</f>
        <v>10708.461391000001</v>
      </c>
      <c r="BB35" s="48">
        <f>SUM(BB31:BB34)</f>
        <v>10568.652281000001</v>
      </c>
      <c r="BD35" s="47"/>
      <c r="BE35" s="47"/>
      <c r="BF35" s="48">
        <f>SUM(BF31:BF34)</f>
        <v>20905.132999999998</v>
      </c>
      <c r="BG35" s="48">
        <f>SUM(BG31:BG34)</f>
        <v>3335.9951919999999</v>
      </c>
      <c r="BH35" s="182"/>
      <c r="BI35" s="47"/>
      <c r="BJ35" s="48">
        <f>SUM(BJ31:BJ34)</f>
        <v>10384.982666999998</v>
      </c>
      <c r="BL35" s="105"/>
      <c r="BM35" s="105"/>
      <c r="BN35" s="112">
        <f>SUM(BN31:BN34)</f>
        <v>64074.550994999998</v>
      </c>
      <c r="BO35" s="112">
        <f>SUM(BO31:BO34)</f>
        <v>35577.058842999999</v>
      </c>
      <c r="BP35" s="11"/>
    </row>
    <row r="36" spans="1:68" s="22" customFormat="1" ht="96.75" customHeight="1" x14ac:dyDescent="0.25">
      <c r="A36" s="254" t="s">
        <v>22</v>
      </c>
      <c r="B36" s="254" t="s">
        <v>141</v>
      </c>
      <c r="C36" s="254">
        <v>14</v>
      </c>
      <c r="D36" s="254" t="s">
        <v>142</v>
      </c>
      <c r="E36" s="254">
        <v>134</v>
      </c>
      <c r="F36" s="254" t="s">
        <v>143</v>
      </c>
      <c r="G36" s="254">
        <v>465</v>
      </c>
      <c r="H36" s="254" t="s">
        <v>144</v>
      </c>
      <c r="I36" s="269">
        <v>1</v>
      </c>
      <c r="J36" s="271">
        <f>104%</f>
        <v>1.04</v>
      </c>
      <c r="K36" s="273">
        <f>+AQ36+AQ37+AQ38</f>
        <v>2265</v>
      </c>
      <c r="L36" s="273">
        <f>+AR36+AR37+AR38</f>
        <v>2116.0841049999999</v>
      </c>
      <c r="M36" s="269">
        <v>1</v>
      </c>
      <c r="N36" s="282">
        <v>1.0005999999999999</v>
      </c>
      <c r="O36" s="273">
        <f>+AV36+AV37+AV38</f>
        <v>4555.4460000000008</v>
      </c>
      <c r="P36" s="273">
        <f>+AW36+AW37+AW38</f>
        <v>4553.5569990000004</v>
      </c>
      <c r="Q36" s="269">
        <v>1</v>
      </c>
      <c r="R36" s="274">
        <v>1</v>
      </c>
      <c r="S36" s="273">
        <f>BA39</f>
        <v>4066.0187370000003</v>
      </c>
      <c r="T36" s="273">
        <f>BB39</f>
        <v>4066.0187370000003</v>
      </c>
      <c r="U36" s="269">
        <v>1</v>
      </c>
      <c r="V36" s="316">
        <v>0.35959999999999998</v>
      </c>
      <c r="W36" s="273">
        <f>+BF36+BF37+BF38</f>
        <v>3630.098</v>
      </c>
      <c r="X36" s="273">
        <f>BG39</f>
        <v>2708.5677919999998</v>
      </c>
      <c r="Y36" s="271">
        <v>1</v>
      </c>
      <c r="Z36" s="273">
        <f>+BJ36+BJ37+BJ38</f>
        <v>4235.1513340000001</v>
      </c>
      <c r="AA36" s="269">
        <v>1</v>
      </c>
      <c r="AB36" s="289">
        <f>+(J36+N36+R36+V36)/5</f>
        <v>0.68003999999999998</v>
      </c>
      <c r="AC36" s="273">
        <f>+K36+O36+S36+W36+Z36</f>
        <v>18751.714071000002</v>
      </c>
      <c r="AD36" s="273">
        <f>+L36+P36+T36+X36</f>
        <v>13444.227633</v>
      </c>
      <c r="AF36" s="226" t="s">
        <v>10</v>
      </c>
      <c r="AG36" s="229" t="s">
        <v>27</v>
      </c>
      <c r="AH36" s="229" t="s">
        <v>101</v>
      </c>
      <c r="AI36" s="313" t="s">
        <v>71</v>
      </c>
      <c r="AJ36" s="313" t="s">
        <v>94</v>
      </c>
      <c r="AK36" s="18" t="s">
        <v>165</v>
      </c>
      <c r="AL36" s="18" t="s">
        <v>113</v>
      </c>
      <c r="AM36" s="287" t="s">
        <v>157</v>
      </c>
      <c r="AN36" s="21"/>
      <c r="AO36" s="15">
        <v>500</v>
      </c>
      <c r="AP36" s="15">
        <v>509</v>
      </c>
      <c r="AQ36" s="15">
        <v>641.70847700000002</v>
      </c>
      <c r="AR36" s="30">
        <v>622.55181300000004</v>
      </c>
      <c r="AS36" s="23"/>
      <c r="AT36" s="15">
        <v>11600</v>
      </c>
      <c r="AU36" s="15">
        <v>11651</v>
      </c>
      <c r="AV36" s="30">
        <v>2165.6888880000001</v>
      </c>
      <c r="AW36" s="30">
        <v>2163.7998870000001</v>
      </c>
      <c r="AX36" s="127"/>
      <c r="AY36" s="143">
        <v>11450</v>
      </c>
      <c r="AZ36" s="144">
        <v>11678</v>
      </c>
      <c r="BA36" s="145">
        <v>1557.539299</v>
      </c>
      <c r="BB36" s="145">
        <v>1557.539299</v>
      </c>
      <c r="BC36" s="128"/>
      <c r="BD36" s="143">
        <v>10372</v>
      </c>
      <c r="BE36" s="189">
        <v>5385</v>
      </c>
      <c r="BF36" s="145">
        <v>2119.1886159999999</v>
      </c>
      <c r="BG36" s="145">
        <v>1668.5147919999999</v>
      </c>
      <c r="BH36" s="128"/>
      <c r="BI36" s="96">
        <v>40</v>
      </c>
      <c r="BJ36" s="66">
        <v>1576.7217823333335</v>
      </c>
      <c r="BK36" s="127"/>
      <c r="BL36" s="96">
        <f>+AP36+AU36+AZ36+BD36+BI36</f>
        <v>34250</v>
      </c>
      <c r="BM36" s="96">
        <f>+AP36+AU36+AZ36+BE36</f>
        <v>29223</v>
      </c>
      <c r="BN36" s="66">
        <f>+AQ36+AV36+BA36+BF36+BJ36</f>
        <v>8060.8470623333342</v>
      </c>
      <c r="BO36" s="66">
        <f>+AR36+AW36+BB36+BG36</f>
        <v>6012.4057910000001</v>
      </c>
      <c r="BP36" s="11"/>
    </row>
    <row r="37" spans="1:68" s="22" customFormat="1" ht="81.75" customHeight="1" x14ac:dyDescent="0.25">
      <c r="A37" s="254"/>
      <c r="B37" s="254"/>
      <c r="C37" s="254"/>
      <c r="D37" s="254"/>
      <c r="E37" s="254"/>
      <c r="F37" s="254"/>
      <c r="G37" s="254"/>
      <c r="H37" s="254"/>
      <c r="I37" s="288"/>
      <c r="J37" s="292"/>
      <c r="K37" s="254"/>
      <c r="L37" s="254"/>
      <c r="M37" s="288"/>
      <c r="N37" s="293"/>
      <c r="O37" s="254"/>
      <c r="P37" s="254"/>
      <c r="Q37" s="288"/>
      <c r="R37" s="298"/>
      <c r="S37" s="254"/>
      <c r="T37" s="254"/>
      <c r="U37" s="288"/>
      <c r="V37" s="317"/>
      <c r="W37" s="254"/>
      <c r="X37" s="254"/>
      <c r="Y37" s="292"/>
      <c r="Z37" s="254"/>
      <c r="AA37" s="288"/>
      <c r="AB37" s="290"/>
      <c r="AC37" s="254"/>
      <c r="AD37" s="254"/>
      <c r="AF37" s="227"/>
      <c r="AG37" s="230"/>
      <c r="AH37" s="230"/>
      <c r="AI37" s="314"/>
      <c r="AJ37" s="314"/>
      <c r="AK37" s="18" t="s">
        <v>124</v>
      </c>
      <c r="AL37" s="18" t="s">
        <v>114</v>
      </c>
      <c r="AM37" s="287"/>
      <c r="AN37" s="21"/>
      <c r="AO37" s="15">
        <v>3492</v>
      </c>
      <c r="AP37" s="15">
        <v>3517</v>
      </c>
      <c r="AQ37" s="15">
        <v>641.70847700000002</v>
      </c>
      <c r="AR37" s="30">
        <v>622.55181300000004</v>
      </c>
      <c r="AS37" s="23"/>
      <c r="AT37" s="15">
        <v>4610</v>
      </c>
      <c r="AU37" s="15">
        <v>4613</v>
      </c>
      <c r="AV37" s="30">
        <v>1489.0360880000001</v>
      </c>
      <c r="AW37" s="30">
        <v>1489.0360880000001</v>
      </c>
      <c r="AX37" s="127"/>
      <c r="AY37" s="143">
        <v>350</v>
      </c>
      <c r="AZ37" s="146">
        <v>361</v>
      </c>
      <c r="BA37" s="145">
        <v>409.733</v>
      </c>
      <c r="BB37" s="147">
        <v>409.733</v>
      </c>
      <c r="BC37" s="128"/>
      <c r="BD37" s="143">
        <v>75</v>
      </c>
      <c r="BE37" s="189">
        <v>30</v>
      </c>
      <c r="BF37" s="145">
        <v>253.324501</v>
      </c>
      <c r="BG37" s="147">
        <v>92.854500000000002</v>
      </c>
      <c r="BH37" s="128"/>
      <c r="BI37" s="96">
        <v>44</v>
      </c>
      <c r="BJ37" s="66">
        <v>1135.3067333333333</v>
      </c>
      <c r="BK37" s="127"/>
      <c r="BL37" s="96">
        <f t="shared" ref="BL37:BL38" si="5">+AP37+AU37+AZ37+BD37+BI37</f>
        <v>8610</v>
      </c>
      <c r="BM37" s="96">
        <f t="shared" ref="BM37:BM38" si="6">+AP37+AU37+AZ37+BE37</f>
        <v>8521</v>
      </c>
      <c r="BN37" s="66">
        <f t="shared" ref="BN37:BN38" si="7">+AQ37+AV37+BA37+BF37+BJ37</f>
        <v>3929.1087993333335</v>
      </c>
      <c r="BO37" s="66">
        <f t="shared" ref="BO37:BO38" si="8">+AR37+AW37+BB37+BG37</f>
        <v>2614.175401</v>
      </c>
      <c r="BP37" s="11"/>
    </row>
    <row r="38" spans="1:68" s="22" customFormat="1" ht="148.5" customHeight="1" x14ac:dyDescent="0.25">
      <c r="A38" s="254"/>
      <c r="B38" s="254"/>
      <c r="C38" s="254"/>
      <c r="D38" s="254"/>
      <c r="E38" s="254"/>
      <c r="F38" s="254"/>
      <c r="G38" s="254"/>
      <c r="H38" s="254"/>
      <c r="I38" s="270"/>
      <c r="J38" s="272"/>
      <c r="K38" s="254"/>
      <c r="L38" s="254"/>
      <c r="M38" s="270"/>
      <c r="N38" s="283"/>
      <c r="O38" s="254"/>
      <c r="P38" s="254"/>
      <c r="Q38" s="270"/>
      <c r="R38" s="275"/>
      <c r="S38" s="254"/>
      <c r="T38" s="254"/>
      <c r="U38" s="270"/>
      <c r="V38" s="318"/>
      <c r="W38" s="254"/>
      <c r="X38" s="254"/>
      <c r="Y38" s="272"/>
      <c r="Z38" s="254"/>
      <c r="AA38" s="270"/>
      <c r="AB38" s="291"/>
      <c r="AC38" s="254"/>
      <c r="AD38" s="254"/>
      <c r="AF38" s="228"/>
      <c r="AG38" s="231"/>
      <c r="AH38" s="231"/>
      <c r="AI38" s="315"/>
      <c r="AJ38" s="315"/>
      <c r="AK38" s="18" t="s">
        <v>52</v>
      </c>
      <c r="AL38" s="18" t="s">
        <v>115</v>
      </c>
      <c r="AM38" s="287"/>
      <c r="AN38" s="21"/>
      <c r="AO38" s="15">
        <v>28</v>
      </c>
      <c r="AP38" s="15">
        <v>44</v>
      </c>
      <c r="AQ38" s="15">
        <v>981.58304599999997</v>
      </c>
      <c r="AR38" s="30">
        <v>870.98047899999995</v>
      </c>
      <c r="AS38" s="23"/>
      <c r="AT38" s="15">
        <v>68</v>
      </c>
      <c r="AU38" s="15">
        <v>68</v>
      </c>
      <c r="AV38" s="30">
        <v>900.72102400000006</v>
      </c>
      <c r="AW38" s="30">
        <v>900.72102400000006</v>
      </c>
      <c r="AX38" s="127"/>
      <c r="AY38" s="143">
        <v>82</v>
      </c>
      <c r="AZ38" s="146">
        <v>82</v>
      </c>
      <c r="BA38" s="148">
        <v>2098.7464380000001</v>
      </c>
      <c r="BB38" s="149">
        <v>2098.7464380000001</v>
      </c>
      <c r="BC38" s="132"/>
      <c r="BD38" s="143">
        <v>68</v>
      </c>
      <c r="BE38" s="189">
        <v>32</v>
      </c>
      <c r="BF38" s="148">
        <v>1257.584883</v>
      </c>
      <c r="BG38" s="149">
        <v>947.19849999999997</v>
      </c>
      <c r="BH38" s="132"/>
      <c r="BI38" s="96">
        <v>38</v>
      </c>
      <c r="BJ38" s="66">
        <v>1523.1228183333333</v>
      </c>
      <c r="BK38" s="127"/>
      <c r="BL38" s="96">
        <f t="shared" si="5"/>
        <v>300</v>
      </c>
      <c r="BM38" s="96">
        <f t="shared" si="6"/>
        <v>226</v>
      </c>
      <c r="BN38" s="66">
        <f t="shared" si="7"/>
        <v>6761.7582093333331</v>
      </c>
      <c r="BO38" s="66">
        <f t="shared" si="8"/>
        <v>4817.6464410000008</v>
      </c>
      <c r="BP38" s="11"/>
    </row>
    <row r="39" spans="1:68" s="52" customFormat="1" ht="15.75" x14ac:dyDescent="0.25">
      <c r="J39" s="184"/>
      <c r="N39" s="184"/>
      <c r="R39" s="184"/>
      <c r="V39" s="184"/>
      <c r="Y39" s="184"/>
      <c r="AF39" s="195"/>
      <c r="AG39" s="196" t="s">
        <v>55</v>
      </c>
      <c r="AH39" s="196"/>
      <c r="AI39" s="196"/>
      <c r="AJ39" s="196"/>
      <c r="AK39" s="46"/>
      <c r="AL39" s="46"/>
      <c r="AM39" s="59"/>
      <c r="AN39" s="49"/>
      <c r="AO39" s="42"/>
      <c r="AP39" s="42"/>
      <c r="AQ39" s="48">
        <f>SUM(AQ36:AQ38)</f>
        <v>2265</v>
      </c>
      <c r="AR39" s="48">
        <f>SUM(AR36:AR38)</f>
        <v>2116.0841049999999</v>
      </c>
      <c r="AS39" s="54"/>
      <c r="AT39" s="42"/>
      <c r="AU39" s="42"/>
      <c r="AV39" s="48">
        <f>SUM(AV36:AV38)</f>
        <v>4555.4460000000008</v>
      </c>
      <c r="AW39" s="48">
        <f>SUM(AW36:AW38)</f>
        <v>4553.5569990000004</v>
      </c>
      <c r="AY39" s="50"/>
      <c r="AZ39" s="50"/>
      <c r="BA39" s="51">
        <f>SUM(BA36:BA38)</f>
        <v>4066.0187370000003</v>
      </c>
      <c r="BB39" s="51">
        <f>SUM(BB36:BB38)</f>
        <v>4066.0187370000003</v>
      </c>
      <c r="BD39" s="50"/>
      <c r="BE39" s="50"/>
      <c r="BF39" s="51">
        <f>SUM(BF36:BF38)</f>
        <v>3630.098</v>
      </c>
      <c r="BG39" s="51">
        <f>SUM(BG36:BG38)</f>
        <v>2708.5677919999998</v>
      </c>
      <c r="BI39" s="50"/>
      <c r="BJ39" s="51">
        <f>SUM(BJ36:BJ38)</f>
        <v>4235.1513340000001</v>
      </c>
      <c r="BL39" s="105"/>
      <c r="BM39" s="105"/>
      <c r="BN39" s="111">
        <f>SUM(BN36:BN38)</f>
        <v>18751.714071000002</v>
      </c>
      <c r="BO39" s="111">
        <f>SUM(BO36:BO38)</f>
        <v>13444.227633</v>
      </c>
      <c r="BP39" s="11"/>
    </row>
    <row r="40" spans="1:68" s="22" customFormat="1" ht="85.5" customHeight="1" x14ac:dyDescent="0.25">
      <c r="A40" s="254" t="s">
        <v>22</v>
      </c>
      <c r="B40" s="254" t="s">
        <v>141</v>
      </c>
      <c r="C40" s="254">
        <v>14</v>
      </c>
      <c r="D40" s="254" t="s">
        <v>142</v>
      </c>
      <c r="E40" s="254">
        <v>134</v>
      </c>
      <c r="F40" s="254" t="s">
        <v>143</v>
      </c>
      <c r="G40" s="254">
        <v>171</v>
      </c>
      <c r="H40" s="254" t="s">
        <v>145</v>
      </c>
      <c r="I40" s="279">
        <f>+AO40</f>
        <v>1001</v>
      </c>
      <c r="J40" s="284">
        <f>+AP40</f>
        <v>1001</v>
      </c>
      <c r="K40" s="273">
        <f>AQ43</f>
        <v>3753.5349970000002</v>
      </c>
      <c r="L40" s="273">
        <f>AR43</f>
        <v>3139.6878429999997</v>
      </c>
      <c r="M40" s="279">
        <f>+AT40</f>
        <v>1000</v>
      </c>
      <c r="N40" s="284">
        <f>+AU40</f>
        <v>690</v>
      </c>
      <c r="O40" s="273">
        <f>AV43</f>
        <v>6253.4488139999994</v>
      </c>
      <c r="P40" s="273">
        <f>AW43</f>
        <v>5977.9052140000003</v>
      </c>
      <c r="Q40" s="279">
        <f>AY40</f>
        <v>2500</v>
      </c>
      <c r="R40" s="284">
        <f>AZ40</f>
        <v>2500</v>
      </c>
      <c r="S40" s="273">
        <f>BA43</f>
        <v>9977.1360000000004</v>
      </c>
      <c r="T40" s="273">
        <f>BB43</f>
        <v>9517.9984189999996</v>
      </c>
      <c r="U40" s="279">
        <f>+BD40</f>
        <v>3000</v>
      </c>
      <c r="V40" s="284">
        <f>BE40</f>
        <v>100</v>
      </c>
      <c r="W40" s="273">
        <f>BF43</f>
        <v>13819.79378</v>
      </c>
      <c r="X40" s="273">
        <f>BG43</f>
        <v>6317.0835159999997</v>
      </c>
      <c r="Y40" s="284">
        <f>+BI40</f>
        <v>2809</v>
      </c>
      <c r="Z40" s="273">
        <f>BJ43</f>
        <v>2597.8286666666668</v>
      </c>
      <c r="AA40" s="279">
        <f>+J40+N40+R40+U40+Y40</f>
        <v>10000</v>
      </c>
      <c r="AB40" s="279">
        <f>+J40+N40+R40+V40</f>
        <v>4291</v>
      </c>
      <c r="AC40" s="273">
        <f>+K40+O40+S40+W40+Z40</f>
        <v>36401.742257666672</v>
      </c>
      <c r="AD40" s="273">
        <f>+L40+P40+T40+X40</f>
        <v>24952.674992</v>
      </c>
      <c r="AF40" s="222" t="s">
        <v>28</v>
      </c>
      <c r="AG40" s="218" t="s">
        <v>29</v>
      </c>
      <c r="AH40" s="218" t="s">
        <v>102</v>
      </c>
      <c r="AI40" s="280" t="s">
        <v>72</v>
      </c>
      <c r="AJ40" s="280" t="s">
        <v>95</v>
      </c>
      <c r="AK40" s="18" t="s">
        <v>30</v>
      </c>
      <c r="AL40" s="18" t="s">
        <v>116</v>
      </c>
      <c r="AM40" s="287" t="s">
        <v>157</v>
      </c>
      <c r="AN40" s="21"/>
      <c r="AO40" s="15">
        <v>1001</v>
      </c>
      <c r="AP40" s="15">
        <v>1001</v>
      </c>
      <c r="AQ40" s="167">
        <v>1768.5454580000001</v>
      </c>
      <c r="AR40" s="168">
        <v>1356.4835599999999</v>
      </c>
      <c r="AS40" s="23"/>
      <c r="AT40" s="15">
        <v>1000</v>
      </c>
      <c r="AU40" s="15">
        <v>690</v>
      </c>
      <c r="AV40" s="67">
        <v>3740.2209979999998</v>
      </c>
      <c r="AW40" s="67">
        <v>3634.9599349999999</v>
      </c>
      <c r="AX40" s="127"/>
      <c r="AY40" s="15">
        <v>2500</v>
      </c>
      <c r="AZ40" s="150">
        <v>2500</v>
      </c>
      <c r="BA40" s="151">
        <v>4639.3536190000004</v>
      </c>
      <c r="BB40" s="152">
        <v>4639.3536190000004</v>
      </c>
      <c r="BC40" s="132"/>
      <c r="BD40" s="15">
        <v>3000</v>
      </c>
      <c r="BE40" s="150">
        <v>100</v>
      </c>
      <c r="BF40" s="151">
        <v>10983.315312999999</v>
      </c>
      <c r="BG40" s="152">
        <v>4846.3683609999998</v>
      </c>
      <c r="BH40" s="132"/>
      <c r="BI40" s="96">
        <v>2809</v>
      </c>
      <c r="BJ40" s="66">
        <v>2442</v>
      </c>
      <c r="BK40" s="127"/>
      <c r="BL40" s="96">
        <f>+AP40+AU40+AZ40+BD40+BI40</f>
        <v>10000</v>
      </c>
      <c r="BM40" s="96">
        <f>+AP40+AU40+AZ40+BE40</f>
        <v>4291</v>
      </c>
      <c r="BN40" s="66">
        <f>+AQ40+AV40+BA40+BF40+BJ40</f>
        <v>23573.435387999998</v>
      </c>
      <c r="BO40" s="66">
        <f>+AR40+AW40+BB40+BG40</f>
        <v>14477.165475000002</v>
      </c>
      <c r="BP40" s="11"/>
    </row>
    <row r="41" spans="1:68" s="22" customFormat="1" ht="81.75" customHeight="1" x14ac:dyDescent="0.25">
      <c r="A41" s="254"/>
      <c r="B41" s="254"/>
      <c r="C41" s="254"/>
      <c r="D41" s="254"/>
      <c r="E41" s="254"/>
      <c r="F41" s="254"/>
      <c r="G41" s="254"/>
      <c r="H41" s="254"/>
      <c r="I41" s="254"/>
      <c r="J41" s="285"/>
      <c r="K41" s="254"/>
      <c r="L41" s="254"/>
      <c r="M41" s="254"/>
      <c r="N41" s="285"/>
      <c r="O41" s="254"/>
      <c r="P41" s="254"/>
      <c r="Q41" s="254"/>
      <c r="R41" s="285"/>
      <c r="S41" s="254"/>
      <c r="T41" s="254"/>
      <c r="U41" s="254"/>
      <c r="V41" s="285"/>
      <c r="W41" s="254"/>
      <c r="X41" s="254"/>
      <c r="Y41" s="285"/>
      <c r="Z41" s="254"/>
      <c r="AA41" s="254"/>
      <c r="AB41" s="254"/>
      <c r="AC41" s="254"/>
      <c r="AD41" s="254"/>
      <c r="AF41" s="223"/>
      <c r="AG41" s="225"/>
      <c r="AH41" s="225"/>
      <c r="AI41" s="286"/>
      <c r="AJ41" s="286"/>
      <c r="AK41" s="18" t="s">
        <v>162</v>
      </c>
      <c r="AL41" s="18" t="s">
        <v>117</v>
      </c>
      <c r="AM41" s="287"/>
      <c r="AN41" s="21"/>
      <c r="AO41" s="15">
        <v>1</v>
      </c>
      <c r="AP41" s="15">
        <v>1</v>
      </c>
      <c r="AQ41" s="167">
        <v>297.15548999999999</v>
      </c>
      <c r="AR41" s="168">
        <v>266.11915499999998</v>
      </c>
      <c r="AS41" s="23"/>
      <c r="AT41" s="15">
        <v>3</v>
      </c>
      <c r="AU41" s="15">
        <v>3</v>
      </c>
      <c r="AV41" s="67">
        <v>174.02986799999999</v>
      </c>
      <c r="AW41" s="67">
        <v>54.207878000000001</v>
      </c>
      <c r="AX41" s="127"/>
      <c r="AY41" s="15">
        <v>1</v>
      </c>
      <c r="AZ41" s="150">
        <v>1</v>
      </c>
      <c r="BA41" s="153">
        <v>2989.8527389999999</v>
      </c>
      <c r="BB41" s="152">
        <v>2542.502939</v>
      </c>
      <c r="BC41" s="132"/>
      <c r="BD41" s="15">
        <v>3</v>
      </c>
      <c r="BE41" s="150">
        <v>0</v>
      </c>
      <c r="BF41" s="153">
        <v>761.81629999999996</v>
      </c>
      <c r="BG41" s="152">
        <v>149.9555</v>
      </c>
      <c r="BH41" s="132"/>
      <c r="BI41" s="96">
        <v>1</v>
      </c>
      <c r="BJ41" s="66">
        <v>155.82866666666666</v>
      </c>
      <c r="BK41" s="127"/>
      <c r="BL41" s="96">
        <f t="shared" ref="BL41:BL42" si="9">+AP41+AU41+AZ41+BD41+BI41</f>
        <v>9</v>
      </c>
      <c r="BM41" s="96">
        <f t="shared" ref="BM41:BM42" si="10">+AP41+AU41+AZ41+BE41</f>
        <v>5</v>
      </c>
      <c r="BN41" s="66">
        <f t="shared" ref="BN41:BN42" si="11">+AQ41+AV41+BA41+BF41+BJ41</f>
        <v>4378.6830636666655</v>
      </c>
      <c r="BO41" s="66">
        <f t="shared" ref="BO41:BO42" si="12">+AR41+AW41+BB41+BG41</f>
        <v>3012.785472</v>
      </c>
      <c r="BP41" s="11"/>
    </row>
    <row r="42" spans="1:68" ht="69" customHeight="1" x14ac:dyDescent="0.25">
      <c r="A42" s="254"/>
      <c r="B42" s="254"/>
      <c r="C42" s="254"/>
      <c r="D42" s="254"/>
      <c r="E42" s="254"/>
      <c r="F42" s="254"/>
      <c r="G42" s="254"/>
      <c r="H42" s="254"/>
      <c r="I42" s="254"/>
      <c r="J42" s="285"/>
      <c r="K42" s="254"/>
      <c r="L42" s="254"/>
      <c r="M42" s="254"/>
      <c r="N42" s="285"/>
      <c r="O42" s="254"/>
      <c r="P42" s="254"/>
      <c r="Q42" s="254"/>
      <c r="R42" s="285"/>
      <c r="S42" s="254"/>
      <c r="T42" s="254"/>
      <c r="U42" s="254"/>
      <c r="V42" s="285"/>
      <c r="W42" s="254"/>
      <c r="X42" s="254"/>
      <c r="Y42" s="285"/>
      <c r="Z42" s="254"/>
      <c r="AA42" s="254"/>
      <c r="AB42" s="254"/>
      <c r="AC42" s="254"/>
      <c r="AD42" s="254"/>
      <c r="AF42" s="224"/>
      <c r="AG42" s="219"/>
      <c r="AH42" s="219"/>
      <c r="AI42" s="281"/>
      <c r="AJ42" s="281"/>
      <c r="AK42" s="18" t="s">
        <v>32</v>
      </c>
      <c r="AL42" s="18" t="s">
        <v>118</v>
      </c>
      <c r="AM42" s="287"/>
      <c r="AN42" s="14"/>
      <c r="AO42" s="15">
        <v>3</v>
      </c>
      <c r="AP42" s="15">
        <v>3</v>
      </c>
      <c r="AQ42" s="167">
        <v>1687.8340490000001</v>
      </c>
      <c r="AR42" s="168">
        <v>1517.0851279999999</v>
      </c>
      <c r="AS42" s="23"/>
      <c r="AT42" s="15">
        <v>1</v>
      </c>
      <c r="AU42" s="15">
        <v>0</v>
      </c>
      <c r="AV42" s="67">
        <v>2339.197948</v>
      </c>
      <c r="AW42" s="67">
        <v>2288.7374009999999</v>
      </c>
      <c r="AX42" s="127"/>
      <c r="AY42" s="15">
        <v>1</v>
      </c>
      <c r="AZ42" s="150">
        <v>0</v>
      </c>
      <c r="BA42" s="154">
        <v>2347.9296420000001</v>
      </c>
      <c r="BB42" s="152">
        <v>2336.1418610000001</v>
      </c>
      <c r="BC42" s="132"/>
      <c r="BD42" s="15">
        <v>4</v>
      </c>
      <c r="BE42" s="150">
        <v>0</v>
      </c>
      <c r="BF42" s="154">
        <v>2074.662167</v>
      </c>
      <c r="BG42" s="152">
        <v>1320.7596550000001</v>
      </c>
      <c r="BH42" s="132"/>
      <c r="BI42" s="96">
        <v>0</v>
      </c>
      <c r="BJ42" s="67">
        <v>0</v>
      </c>
      <c r="BK42" s="127"/>
      <c r="BL42" s="96">
        <f t="shared" si="9"/>
        <v>7</v>
      </c>
      <c r="BM42" s="96">
        <f t="shared" si="10"/>
        <v>3</v>
      </c>
      <c r="BN42" s="66">
        <f t="shared" si="11"/>
        <v>8449.6238059999996</v>
      </c>
      <c r="BO42" s="66">
        <f t="shared" si="12"/>
        <v>7462.7240449999999</v>
      </c>
      <c r="BP42" s="11"/>
    </row>
    <row r="43" spans="1:68" s="6" customFormat="1" ht="15.75" x14ac:dyDescent="0.25">
      <c r="A43" s="8"/>
      <c r="B43" s="8"/>
      <c r="C43" s="8"/>
      <c r="D43" s="8"/>
      <c r="E43" s="8"/>
      <c r="F43" s="8"/>
      <c r="G43" s="8"/>
      <c r="H43" s="8"/>
      <c r="I43" s="8"/>
      <c r="J43" s="183"/>
      <c r="K43" s="8"/>
      <c r="L43" s="8"/>
      <c r="M43" s="8"/>
      <c r="N43" s="183"/>
      <c r="O43" s="8"/>
      <c r="P43" s="8"/>
      <c r="Q43" s="8"/>
      <c r="R43" s="183"/>
      <c r="S43" s="8"/>
      <c r="T43" s="8"/>
      <c r="U43" s="8"/>
      <c r="V43" s="183"/>
      <c r="W43" s="8"/>
      <c r="X43" s="8"/>
      <c r="Y43" s="183"/>
      <c r="Z43" s="8"/>
      <c r="AA43" s="8"/>
      <c r="AB43" s="8"/>
      <c r="AC43" s="8"/>
      <c r="AD43" s="8"/>
      <c r="AF43" s="55"/>
      <c r="AG43" s="56" t="s">
        <v>56</v>
      </c>
      <c r="AH43" s="56"/>
      <c r="AI43" s="56"/>
      <c r="AJ43" s="56"/>
      <c r="AK43" s="46"/>
      <c r="AL43" s="46"/>
      <c r="AM43" s="59"/>
      <c r="AN43" s="41"/>
      <c r="AO43" s="42"/>
      <c r="AP43" s="42"/>
      <c r="AQ43" s="43">
        <f>SUM(AQ40:AQ42)</f>
        <v>3753.5349970000002</v>
      </c>
      <c r="AR43" s="43">
        <f>SUM(AR40:AR42)</f>
        <v>3139.6878429999997</v>
      </c>
      <c r="AS43" s="54"/>
      <c r="AT43" s="42"/>
      <c r="AU43" s="42"/>
      <c r="AV43" s="43">
        <f>SUM(AV40:AV42)</f>
        <v>6253.4488139999994</v>
      </c>
      <c r="AW43" s="43">
        <f>SUM(AW40:AW42)</f>
        <v>5977.9052140000003</v>
      </c>
      <c r="AY43" s="42"/>
      <c r="AZ43" s="42"/>
      <c r="BA43" s="43">
        <f>SUM(BA40:BA42)</f>
        <v>9977.1360000000004</v>
      </c>
      <c r="BB43" s="43">
        <f>SUM(BB40:BB42)</f>
        <v>9517.9984189999996</v>
      </c>
      <c r="BD43" s="42"/>
      <c r="BE43" s="42"/>
      <c r="BF43" s="43">
        <f>SUM(BF40:BF42)</f>
        <v>13819.79378</v>
      </c>
      <c r="BG43" s="43">
        <f>SUM(BG40:BG42)</f>
        <v>6317.0835159999997</v>
      </c>
      <c r="BI43" s="42"/>
      <c r="BJ43" s="43">
        <f>SUM(BJ40:BJ42)</f>
        <v>2597.8286666666668</v>
      </c>
      <c r="BL43" s="105"/>
      <c r="BM43" s="105"/>
      <c r="BN43" s="68">
        <f>SUM(BN40:BN42)</f>
        <v>36401.742257666658</v>
      </c>
      <c r="BO43" s="68">
        <f>SUM(BO40:BO42)</f>
        <v>24952.674992</v>
      </c>
      <c r="BP43" s="11"/>
    </row>
    <row r="44" spans="1:68" s="6" customFormat="1" ht="15.75" x14ac:dyDescent="0.25">
      <c r="A44" s="8"/>
      <c r="B44" s="8"/>
      <c r="C44" s="8"/>
      <c r="D44" s="8"/>
      <c r="E44" s="8"/>
      <c r="F44" s="8"/>
      <c r="G44" s="8"/>
      <c r="H44" s="8"/>
      <c r="I44" s="8"/>
      <c r="J44" s="183"/>
      <c r="K44" s="8"/>
      <c r="L44" s="8"/>
      <c r="M44" s="8"/>
      <c r="N44" s="183"/>
      <c r="O44" s="8"/>
      <c r="P44" s="8"/>
      <c r="Q44" s="8"/>
      <c r="R44" s="183"/>
      <c r="S44" s="8"/>
      <c r="T44" s="8"/>
      <c r="U44" s="8"/>
      <c r="V44" s="183"/>
      <c r="W44" s="8"/>
      <c r="X44" s="8"/>
      <c r="Y44" s="183"/>
      <c r="Z44" s="8"/>
      <c r="AA44" s="8"/>
      <c r="AB44" s="8"/>
      <c r="AC44" s="8"/>
      <c r="AD44" s="8"/>
      <c r="AF44" s="57"/>
      <c r="AG44" s="58"/>
      <c r="AH44" s="58"/>
      <c r="AI44" s="58"/>
      <c r="AJ44" s="58"/>
      <c r="AK44" s="59"/>
      <c r="AL44" s="59"/>
      <c r="AM44" s="59"/>
      <c r="AN44" s="41"/>
      <c r="AO44" s="60"/>
      <c r="AP44" s="60"/>
      <c r="AQ44" s="61"/>
      <c r="AR44" s="61"/>
      <c r="AS44" s="44"/>
      <c r="AT44" s="60"/>
      <c r="AU44" s="60"/>
      <c r="AV44" s="61"/>
      <c r="AW44" s="61"/>
      <c r="AY44" s="60"/>
      <c r="AZ44" s="60"/>
      <c r="BA44" s="61"/>
      <c r="BB44" s="61"/>
      <c r="BD44" s="60"/>
      <c r="BE44" s="60"/>
      <c r="BF44" s="61"/>
      <c r="BG44" s="61"/>
      <c r="BI44" s="60"/>
      <c r="BJ44" s="61"/>
      <c r="BL44" s="108"/>
      <c r="BM44" s="108"/>
      <c r="BN44" s="63"/>
      <c r="BO44" s="63"/>
      <c r="BP44" s="109"/>
    </row>
    <row r="45" spans="1:68" x14ac:dyDescent="0.25">
      <c r="AG45" s="129"/>
      <c r="AH45" s="129"/>
      <c r="AI45" s="129"/>
      <c r="AJ45" s="129"/>
      <c r="BI45" s="28"/>
    </row>
    <row r="46" spans="1:68" x14ac:dyDescent="0.25">
      <c r="AF46" s="6" t="s">
        <v>33</v>
      </c>
      <c r="AG46" s="6" t="s">
        <v>34</v>
      </c>
      <c r="AH46" s="6"/>
      <c r="AI46" s="6"/>
      <c r="AJ46" s="6"/>
      <c r="AK46" s="7"/>
      <c r="AL46" s="7"/>
      <c r="AM46" s="7"/>
      <c r="AN46" s="8"/>
      <c r="AO46" s="7"/>
      <c r="AP46" s="7"/>
      <c r="AQ46" s="7"/>
      <c r="AR46" s="7"/>
      <c r="AS46" s="8"/>
      <c r="AT46" s="7"/>
      <c r="AU46" s="7"/>
      <c r="AV46" s="7"/>
      <c r="AW46" s="7"/>
      <c r="AY46" s="7"/>
      <c r="AZ46" s="7"/>
      <c r="BA46" s="7"/>
      <c r="BB46" s="7"/>
      <c r="BD46" s="7"/>
      <c r="BE46" s="7"/>
      <c r="BF46" s="7"/>
      <c r="BG46" s="7"/>
      <c r="BI46" s="7"/>
      <c r="BJ46" s="7"/>
      <c r="BL46" s="104"/>
      <c r="BM46" s="104"/>
      <c r="BN46" s="104"/>
    </row>
    <row r="47" spans="1:68" x14ac:dyDescent="0.25">
      <c r="AF47" s="9">
        <v>42</v>
      </c>
      <c r="AG47" s="6" t="s">
        <v>35</v>
      </c>
      <c r="AH47" s="6"/>
      <c r="AI47" s="6"/>
      <c r="AJ47" s="6"/>
      <c r="AK47" s="7"/>
      <c r="AL47" s="7"/>
      <c r="AM47" s="7"/>
      <c r="AN47" s="8"/>
      <c r="AO47" s="7"/>
      <c r="AP47" s="7"/>
      <c r="AQ47" s="7"/>
      <c r="AR47" s="7"/>
      <c r="AS47" s="8"/>
      <c r="AT47" s="7"/>
      <c r="AU47" s="7"/>
      <c r="AV47" s="7"/>
      <c r="AW47" s="7"/>
      <c r="AY47" s="7"/>
      <c r="AZ47" s="7"/>
      <c r="BA47" s="7"/>
      <c r="BB47" s="7"/>
      <c r="BD47" s="7"/>
      <c r="BE47" s="7"/>
      <c r="BF47" s="7"/>
      <c r="BG47" s="7"/>
      <c r="BI47" s="7"/>
      <c r="BJ47" s="7"/>
      <c r="BL47" s="104"/>
      <c r="BM47" s="104"/>
      <c r="BN47" s="104"/>
    </row>
    <row r="48" spans="1:68" x14ac:dyDescent="0.25">
      <c r="AF48" s="9"/>
      <c r="AG48" s="6"/>
      <c r="AH48" s="6"/>
      <c r="AI48" s="6"/>
      <c r="AJ48" s="6"/>
      <c r="AK48" s="7"/>
      <c r="AL48" s="7"/>
      <c r="AM48" s="7"/>
      <c r="AN48" s="8"/>
      <c r="AO48" s="7"/>
      <c r="AP48" s="7"/>
      <c r="AQ48" s="7"/>
      <c r="AR48" s="7"/>
      <c r="AS48" s="8"/>
      <c r="AT48" s="7"/>
      <c r="AU48" s="7"/>
      <c r="AV48" s="7"/>
      <c r="AW48" s="7"/>
      <c r="AY48" s="7"/>
      <c r="AZ48" s="7"/>
      <c r="BA48" s="7"/>
      <c r="BB48" s="7"/>
      <c r="BD48" s="7"/>
      <c r="BE48" s="7"/>
      <c r="BF48" s="7"/>
      <c r="BG48" s="7"/>
      <c r="BI48" s="7"/>
      <c r="BJ48" s="7"/>
      <c r="BL48" s="104"/>
      <c r="BM48" s="104"/>
      <c r="BN48" s="104"/>
    </row>
    <row r="49" spans="1:68" s="11" customFormat="1" ht="15" customHeight="1" x14ac:dyDescent="0.25">
      <c r="A49" s="255" t="s">
        <v>130</v>
      </c>
      <c r="B49" s="255"/>
      <c r="C49" s="255" t="s">
        <v>131</v>
      </c>
      <c r="D49" s="255"/>
      <c r="E49" s="255" t="s">
        <v>132</v>
      </c>
      <c r="F49" s="255"/>
      <c r="G49" s="255" t="s">
        <v>133</v>
      </c>
      <c r="H49" s="255"/>
      <c r="I49" s="264">
        <v>2016</v>
      </c>
      <c r="J49" s="265"/>
      <c r="K49" s="265"/>
      <c r="L49" s="266"/>
      <c r="M49" s="264">
        <v>2017</v>
      </c>
      <c r="N49" s="265"/>
      <c r="O49" s="265"/>
      <c r="P49" s="266"/>
      <c r="Q49" s="264">
        <v>2018</v>
      </c>
      <c r="R49" s="265"/>
      <c r="S49" s="265"/>
      <c r="T49" s="266"/>
      <c r="U49" s="264">
        <v>2019</v>
      </c>
      <c r="V49" s="265"/>
      <c r="W49" s="265"/>
      <c r="X49" s="266"/>
      <c r="Y49" s="277">
        <v>2020</v>
      </c>
      <c r="Z49" s="278"/>
      <c r="AA49" s="278" t="s">
        <v>20</v>
      </c>
      <c r="AB49" s="278"/>
      <c r="AC49" s="278"/>
      <c r="AD49" s="278"/>
      <c r="AF49" s="210" t="s">
        <v>2</v>
      </c>
      <c r="AG49" s="210" t="s">
        <v>3</v>
      </c>
      <c r="AH49" s="259" t="s">
        <v>99</v>
      </c>
      <c r="AI49" s="215" t="s">
        <v>68</v>
      </c>
      <c r="AJ49" s="259" t="s">
        <v>92</v>
      </c>
      <c r="AK49" s="210" t="s">
        <v>19</v>
      </c>
      <c r="AL49" s="263" t="s">
        <v>104</v>
      </c>
      <c r="AM49" s="263" t="s">
        <v>156</v>
      </c>
      <c r="AN49" s="10"/>
      <c r="AO49" s="210">
        <v>2016</v>
      </c>
      <c r="AP49" s="210"/>
      <c r="AQ49" s="210"/>
      <c r="AR49" s="210"/>
      <c r="AS49" s="10"/>
      <c r="AT49" s="210">
        <v>2017</v>
      </c>
      <c r="AU49" s="210"/>
      <c r="AV49" s="210"/>
      <c r="AW49" s="210"/>
      <c r="AY49" s="210">
        <v>2018</v>
      </c>
      <c r="AZ49" s="210"/>
      <c r="BA49" s="210"/>
      <c r="BB49" s="210"/>
      <c r="BD49" s="210">
        <v>2019</v>
      </c>
      <c r="BE49" s="210"/>
      <c r="BF49" s="210"/>
      <c r="BG49" s="210"/>
      <c r="BI49" s="210">
        <v>2020</v>
      </c>
      <c r="BJ49" s="210"/>
      <c r="BL49" s="251" t="s">
        <v>20</v>
      </c>
      <c r="BM49" s="252"/>
      <c r="BN49" s="252"/>
      <c r="BO49" s="252"/>
      <c r="BP49" s="109"/>
    </row>
    <row r="50" spans="1:68" s="11" customFormat="1" ht="16.5" customHeight="1" x14ac:dyDescent="0.25">
      <c r="A50" s="255" t="s">
        <v>134</v>
      </c>
      <c r="B50" s="255" t="s">
        <v>135</v>
      </c>
      <c r="C50" s="255" t="s">
        <v>134</v>
      </c>
      <c r="D50" s="255" t="s">
        <v>135</v>
      </c>
      <c r="E50" s="255" t="s">
        <v>134</v>
      </c>
      <c r="F50" s="255" t="s">
        <v>135</v>
      </c>
      <c r="G50" s="255" t="s">
        <v>134</v>
      </c>
      <c r="H50" s="255" t="s">
        <v>135</v>
      </c>
      <c r="I50" s="256" t="s">
        <v>4</v>
      </c>
      <c r="J50" s="256"/>
      <c r="K50" s="256" t="s">
        <v>8</v>
      </c>
      <c r="L50" s="256"/>
      <c r="M50" s="257" t="s">
        <v>4</v>
      </c>
      <c r="N50" s="258"/>
      <c r="O50" s="257" t="s">
        <v>8</v>
      </c>
      <c r="P50" s="258"/>
      <c r="Q50" s="267" t="s">
        <v>4</v>
      </c>
      <c r="R50" s="268"/>
      <c r="S50" s="267" t="s">
        <v>8</v>
      </c>
      <c r="T50" s="268"/>
      <c r="U50" s="267" t="s">
        <v>4</v>
      </c>
      <c r="V50" s="268"/>
      <c r="W50" s="267" t="s">
        <v>8</v>
      </c>
      <c r="X50" s="268"/>
      <c r="Y50" s="276" t="s">
        <v>4</v>
      </c>
      <c r="Z50" s="256" t="s">
        <v>8</v>
      </c>
      <c r="AA50" s="261" t="s">
        <v>4</v>
      </c>
      <c r="AB50" s="261" t="s">
        <v>67</v>
      </c>
      <c r="AC50" s="261" t="s">
        <v>8</v>
      </c>
      <c r="AD50" s="261" t="s">
        <v>5</v>
      </c>
      <c r="AF50" s="210"/>
      <c r="AG50" s="210"/>
      <c r="AH50" s="238"/>
      <c r="AI50" s="216"/>
      <c r="AJ50" s="238"/>
      <c r="AK50" s="210"/>
      <c r="AL50" s="263"/>
      <c r="AM50" s="263"/>
      <c r="AN50" s="10"/>
      <c r="AO50" s="209" t="s">
        <v>4</v>
      </c>
      <c r="AP50" s="209"/>
      <c r="AQ50" s="209" t="s">
        <v>62</v>
      </c>
      <c r="AR50" s="209"/>
      <c r="AS50" s="10"/>
      <c r="AT50" s="209" t="s">
        <v>6</v>
      </c>
      <c r="AU50" s="209"/>
      <c r="AV50" s="209" t="s">
        <v>8</v>
      </c>
      <c r="AW50" s="209"/>
      <c r="AY50" s="209" t="s">
        <v>7</v>
      </c>
      <c r="AZ50" s="209"/>
      <c r="BA50" s="209" t="s">
        <v>8</v>
      </c>
      <c r="BB50" s="209"/>
      <c r="BD50" s="209" t="s">
        <v>7</v>
      </c>
      <c r="BE50" s="209"/>
      <c r="BF50" s="209" t="s">
        <v>8</v>
      </c>
      <c r="BG50" s="209"/>
      <c r="BI50" s="213" t="s">
        <v>7</v>
      </c>
      <c r="BJ50" s="213" t="s">
        <v>8</v>
      </c>
      <c r="BL50" s="249" t="s">
        <v>6</v>
      </c>
      <c r="BM50" s="249" t="s">
        <v>67</v>
      </c>
      <c r="BN50" s="249" t="s">
        <v>8</v>
      </c>
      <c r="BO50" s="249" t="s">
        <v>5</v>
      </c>
      <c r="BP50" s="109"/>
    </row>
    <row r="51" spans="1:68" s="11" customFormat="1" ht="33" x14ac:dyDescent="0.25">
      <c r="A51" s="255"/>
      <c r="B51" s="255"/>
      <c r="C51" s="255"/>
      <c r="D51" s="255"/>
      <c r="E51" s="255"/>
      <c r="F51" s="255"/>
      <c r="G51" s="255"/>
      <c r="H51" s="255"/>
      <c r="I51" s="120" t="s">
        <v>65</v>
      </c>
      <c r="J51" s="203" t="s">
        <v>64</v>
      </c>
      <c r="K51" s="120" t="s">
        <v>65</v>
      </c>
      <c r="L51" s="201" t="s">
        <v>64</v>
      </c>
      <c r="M51" s="120" t="s">
        <v>65</v>
      </c>
      <c r="N51" s="203" t="s">
        <v>64</v>
      </c>
      <c r="O51" s="120" t="s">
        <v>65</v>
      </c>
      <c r="P51" s="201" t="s">
        <v>64</v>
      </c>
      <c r="Q51" s="120" t="s">
        <v>65</v>
      </c>
      <c r="R51" s="203" t="s">
        <v>64</v>
      </c>
      <c r="S51" s="120" t="s">
        <v>65</v>
      </c>
      <c r="T51" s="201" t="s">
        <v>64</v>
      </c>
      <c r="U51" s="120"/>
      <c r="V51" s="203"/>
      <c r="W51" s="120"/>
      <c r="X51" s="201"/>
      <c r="Y51" s="276"/>
      <c r="Z51" s="256"/>
      <c r="AA51" s="262"/>
      <c r="AB51" s="262"/>
      <c r="AC51" s="262"/>
      <c r="AD51" s="262"/>
      <c r="AF51" s="210"/>
      <c r="AG51" s="210"/>
      <c r="AH51" s="260"/>
      <c r="AI51" s="217"/>
      <c r="AJ51" s="260"/>
      <c r="AK51" s="210"/>
      <c r="AL51" s="263"/>
      <c r="AM51" s="263"/>
      <c r="AN51" s="12"/>
      <c r="AO51" s="65" t="s">
        <v>60</v>
      </c>
      <c r="AP51" s="193" t="s">
        <v>61</v>
      </c>
      <c r="AQ51" s="65" t="s">
        <v>63</v>
      </c>
      <c r="AR51" s="193" t="s">
        <v>64</v>
      </c>
      <c r="AS51" s="12"/>
      <c r="AT51" s="65" t="s">
        <v>60</v>
      </c>
      <c r="AU51" s="193" t="s">
        <v>61</v>
      </c>
      <c r="AV51" s="65" t="s">
        <v>63</v>
      </c>
      <c r="AW51" s="193" t="s">
        <v>64</v>
      </c>
      <c r="AY51" s="65" t="s">
        <v>60</v>
      </c>
      <c r="AZ51" s="193" t="s">
        <v>61</v>
      </c>
      <c r="BA51" s="65" t="s">
        <v>63</v>
      </c>
      <c r="BB51" s="193" t="s">
        <v>64</v>
      </c>
      <c r="BD51" s="193" t="s">
        <v>60</v>
      </c>
      <c r="BE51" s="193" t="s">
        <v>61</v>
      </c>
      <c r="BF51" s="193" t="s">
        <v>65</v>
      </c>
      <c r="BG51" s="193" t="s">
        <v>64</v>
      </c>
      <c r="BI51" s="214"/>
      <c r="BJ51" s="214"/>
      <c r="BL51" s="250"/>
      <c r="BM51" s="250"/>
      <c r="BN51" s="250"/>
      <c r="BO51" s="250"/>
      <c r="BP51" s="109"/>
    </row>
    <row r="52" spans="1:68" ht="87.75" customHeight="1" x14ac:dyDescent="0.25">
      <c r="A52" s="254" t="s">
        <v>33</v>
      </c>
      <c r="B52" s="254" t="s">
        <v>146</v>
      </c>
      <c r="C52" s="254">
        <v>42</v>
      </c>
      <c r="D52" s="254" t="s">
        <v>147</v>
      </c>
      <c r="E52" s="254">
        <v>185</v>
      </c>
      <c r="F52" s="254" t="s">
        <v>148</v>
      </c>
      <c r="G52" s="254">
        <v>70</v>
      </c>
      <c r="H52" s="254" t="s">
        <v>149</v>
      </c>
      <c r="I52" s="269">
        <v>1</v>
      </c>
      <c r="J52" s="282">
        <f>+AP52</f>
        <v>1</v>
      </c>
      <c r="K52" s="279">
        <f>+AQ52+AQ53</f>
        <v>364</v>
      </c>
      <c r="L52" s="279">
        <f>+AR52+AR53</f>
        <v>354.56105100000002</v>
      </c>
      <c r="M52" s="269">
        <v>1</v>
      </c>
      <c r="N52" s="271">
        <f>+AU52</f>
        <v>1</v>
      </c>
      <c r="O52" s="279">
        <f>+AV52+AV53</f>
        <v>509.69</v>
      </c>
      <c r="P52" s="279">
        <f>+AW52+AW53</f>
        <v>507.56736100000001</v>
      </c>
      <c r="Q52" s="269">
        <v>1</v>
      </c>
      <c r="R52" s="271">
        <f>AZ52</f>
        <v>0.99999999999999989</v>
      </c>
      <c r="S52" s="279">
        <f>BA54</f>
        <v>987.06100000000004</v>
      </c>
      <c r="T52" s="279">
        <f>BB54</f>
        <v>883.61221699999999</v>
      </c>
      <c r="U52" s="269">
        <v>1</v>
      </c>
      <c r="V52" s="274">
        <f>AVERAGE(BE52:BE53)</f>
        <v>0.34725</v>
      </c>
      <c r="W52" s="279">
        <f>+BF52+BF53</f>
        <v>691.61519999999996</v>
      </c>
      <c r="X52" s="279">
        <f>BG54</f>
        <v>541.61519999999996</v>
      </c>
      <c r="Y52" s="271">
        <v>1</v>
      </c>
      <c r="Z52" s="273">
        <f>+BJ52+BJ53</f>
        <v>382.87666666666672</v>
      </c>
      <c r="AA52" s="269">
        <v>1</v>
      </c>
      <c r="AB52" s="269">
        <f>+(J52+N52+R52+V52)/5</f>
        <v>0.66944999999999999</v>
      </c>
      <c r="AC52" s="279">
        <f>+K52+O52+S52+W52+Z52</f>
        <v>2935.2428666666669</v>
      </c>
      <c r="AD52" s="279">
        <f>+L52+P52+T52+X52</f>
        <v>2287.3558290000001</v>
      </c>
      <c r="AF52" s="220" t="s">
        <v>36</v>
      </c>
      <c r="AG52" s="218" t="s">
        <v>37</v>
      </c>
      <c r="AH52" s="218" t="s">
        <v>103</v>
      </c>
      <c r="AI52" s="280" t="s">
        <v>73</v>
      </c>
      <c r="AJ52" s="280" t="s">
        <v>128</v>
      </c>
      <c r="AK52" s="38" t="s">
        <v>38</v>
      </c>
      <c r="AL52" s="38" t="s">
        <v>119</v>
      </c>
      <c r="AM52" s="126" t="s">
        <v>158</v>
      </c>
      <c r="AN52" s="14"/>
      <c r="AO52" s="26">
        <v>1</v>
      </c>
      <c r="AP52" s="164">
        <v>1</v>
      </c>
      <c r="AQ52" s="157">
        <v>347.471</v>
      </c>
      <c r="AR52" s="157">
        <v>347.20105100000001</v>
      </c>
      <c r="AS52" s="23"/>
      <c r="AT52" s="26">
        <v>1</v>
      </c>
      <c r="AU52" s="164">
        <v>1</v>
      </c>
      <c r="AV52" s="157">
        <v>458.18902800000001</v>
      </c>
      <c r="AW52" s="157">
        <v>456.22236099999998</v>
      </c>
      <c r="AX52" s="127"/>
      <c r="AY52" s="155">
        <v>1</v>
      </c>
      <c r="AZ52" s="156">
        <v>0.99999999999999989</v>
      </c>
      <c r="BA52" s="157">
        <v>893.28465000000006</v>
      </c>
      <c r="BB52" s="157">
        <v>789.83586700000001</v>
      </c>
      <c r="BC52" s="128"/>
      <c r="BD52" s="155">
        <v>1</v>
      </c>
      <c r="BE52" s="190">
        <v>0.36299999999999999</v>
      </c>
      <c r="BF52" s="157">
        <v>590.21169999999995</v>
      </c>
      <c r="BG52" s="157">
        <v>440.21170000000001</v>
      </c>
      <c r="BH52" s="128"/>
      <c r="BI52" s="181">
        <v>1</v>
      </c>
      <c r="BJ52" s="67">
        <v>381.45981262820516</v>
      </c>
      <c r="BK52" s="127"/>
      <c r="BL52" s="180">
        <v>1</v>
      </c>
      <c r="BM52" s="178">
        <f>+(AP52+AU52+AZ52+BE52)/5</f>
        <v>0.67259999999999998</v>
      </c>
      <c r="BN52" s="66">
        <f>+AQ52+AV52+BA52+BF52+BJ52</f>
        <v>2670.6161906282055</v>
      </c>
      <c r="BO52" s="66">
        <f>+AR52+AW52+BB52+BG52</f>
        <v>2033.4709789999999</v>
      </c>
    </row>
    <row r="53" spans="1:68" ht="92.25" customHeight="1" x14ac:dyDescent="0.25">
      <c r="A53" s="254"/>
      <c r="B53" s="254"/>
      <c r="C53" s="254"/>
      <c r="D53" s="254"/>
      <c r="E53" s="254"/>
      <c r="F53" s="254"/>
      <c r="G53" s="254"/>
      <c r="H53" s="254"/>
      <c r="I53" s="270"/>
      <c r="J53" s="283"/>
      <c r="K53" s="254"/>
      <c r="L53" s="254"/>
      <c r="M53" s="270"/>
      <c r="N53" s="272"/>
      <c r="O53" s="254"/>
      <c r="P53" s="254"/>
      <c r="Q53" s="270"/>
      <c r="R53" s="272"/>
      <c r="S53" s="254"/>
      <c r="T53" s="254"/>
      <c r="U53" s="270"/>
      <c r="V53" s="275"/>
      <c r="W53" s="254"/>
      <c r="X53" s="254"/>
      <c r="Y53" s="272"/>
      <c r="Z53" s="254"/>
      <c r="AA53" s="270"/>
      <c r="AB53" s="270"/>
      <c r="AC53" s="254"/>
      <c r="AD53" s="254"/>
      <c r="AF53" s="221"/>
      <c r="AG53" s="219"/>
      <c r="AH53" s="219"/>
      <c r="AI53" s="281"/>
      <c r="AJ53" s="281"/>
      <c r="AK53" s="38" t="s">
        <v>39</v>
      </c>
      <c r="AL53" s="38" t="s">
        <v>120</v>
      </c>
      <c r="AM53" s="126" t="s">
        <v>159</v>
      </c>
      <c r="AN53" s="14"/>
      <c r="AO53" s="26">
        <v>1</v>
      </c>
      <c r="AP53" s="26">
        <v>1</v>
      </c>
      <c r="AQ53" s="157">
        <v>16.529</v>
      </c>
      <c r="AR53" s="157">
        <v>7.36</v>
      </c>
      <c r="AS53" s="23"/>
      <c r="AT53" s="26">
        <v>1</v>
      </c>
      <c r="AU53" s="164">
        <v>1</v>
      </c>
      <c r="AV53" s="157">
        <v>51.500971999999997</v>
      </c>
      <c r="AW53" s="157">
        <v>51.344999999999999</v>
      </c>
      <c r="AX53" s="127"/>
      <c r="AY53" s="155">
        <v>1</v>
      </c>
      <c r="AZ53" s="158">
        <v>1.0001500000000001</v>
      </c>
      <c r="BA53" s="157">
        <v>93.776349999999994</v>
      </c>
      <c r="BB53" s="157">
        <v>93.776349999999994</v>
      </c>
      <c r="BC53" s="128"/>
      <c r="BD53" s="155">
        <v>1</v>
      </c>
      <c r="BE53" s="190">
        <v>0.33150000000000002</v>
      </c>
      <c r="BF53" s="157">
        <v>101.40349999999999</v>
      </c>
      <c r="BG53" s="157">
        <v>101.40349999999999</v>
      </c>
      <c r="BH53" s="128"/>
      <c r="BI53" s="181">
        <v>1</v>
      </c>
      <c r="BJ53" s="67">
        <v>1.4168540384615385</v>
      </c>
      <c r="BK53" s="127"/>
      <c r="BL53" s="180">
        <v>1</v>
      </c>
      <c r="BM53" s="178">
        <f>+(AP53+AU53+AZ53+BE53)/5</f>
        <v>0.66633000000000009</v>
      </c>
      <c r="BN53" s="66">
        <f>+AQ53+AV53+BA53+BF53+BJ53</f>
        <v>264.62667603846154</v>
      </c>
      <c r="BO53" s="66">
        <f>+AR53+AW53+BB53+BG53</f>
        <v>253.88484999999997</v>
      </c>
    </row>
    <row r="54" spans="1:68" s="6" customFormat="1" ht="15.75" x14ac:dyDescent="0.25">
      <c r="J54" s="184"/>
      <c r="N54" s="184"/>
      <c r="R54" s="184"/>
      <c r="V54" s="184"/>
      <c r="Y54" s="184"/>
      <c r="AF54" s="55"/>
      <c r="AG54" s="56" t="s">
        <v>57</v>
      </c>
      <c r="AH54" s="56"/>
      <c r="AI54" s="56"/>
      <c r="AJ54" s="56"/>
      <c r="AK54" s="46"/>
      <c r="AL54" s="46"/>
      <c r="AM54" s="59"/>
      <c r="AN54" s="41"/>
      <c r="AO54" s="42"/>
      <c r="AP54" s="42"/>
      <c r="AQ54" s="43">
        <f>SUM(AQ52:AQ53)</f>
        <v>364</v>
      </c>
      <c r="AR54" s="43">
        <f>SUM(AR52:AR53)</f>
        <v>354.56105100000002</v>
      </c>
      <c r="AS54" s="54"/>
      <c r="AT54" s="42"/>
      <c r="AU54" s="42"/>
      <c r="AV54" s="43">
        <f>SUM(AV52:AV53)</f>
        <v>509.69</v>
      </c>
      <c r="AW54" s="43">
        <f>SUM(AW52:AW53)</f>
        <v>507.56736100000001</v>
      </c>
      <c r="AY54" s="50"/>
      <c r="AZ54" s="186"/>
      <c r="BA54" s="130">
        <f>SUM(BA52:BA53)</f>
        <v>987.06100000000004</v>
      </c>
      <c r="BB54" s="130">
        <f>SUM(BB52:BB53)</f>
        <v>883.61221699999999</v>
      </c>
      <c r="BD54" s="50"/>
      <c r="BE54" s="186"/>
      <c r="BF54" s="130">
        <f>SUM(BF52:BF53)</f>
        <v>691.61519999999996</v>
      </c>
      <c r="BG54" s="130">
        <f>SUM(BG52:BG53)</f>
        <v>541.61519999999996</v>
      </c>
      <c r="BH54" s="182"/>
      <c r="BI54" s="42"/>
      <c r="BJ54" s="43">
        <f>SUM(BJ52:BJ53)</f>
        <v>382.87666666666672</v>
      </c>
      <c r="BK54" s="182"/>
      <c r="BL54" s="105"/>
      <c r="BM54" s="105"/>
      <c r="BN54" s="68">
        <f>SUM(BN52:BN53)</f>
        <v>2935.2428666666669</v>
      </c>
      <c r="BO54" s="68">
        <f>SUM(BO52:BO53)</f>
        <v>2287.3558290000001</v>
      </c>
      <c r="BP54" s="109"/>
    </row>
    <row r="55" spans="1:68" s="6" customFormat="1" ht="15.75" x14ac:dyDescent="0.25">
      <c r="J55" s="184"/>
      <c r="N55" s="184"/>
      <c r="R55" s="184"/>
      <c r="V55" s="184"/>
      <c r="Y55" s="184"/>
      <c r="AF55" s="57"/>
      <c r="AG55" s="58"/>
      <c r="AH55" s="58"/>
      <c r="AI55" s="58"/>
      <c r="AJ55" s="58"/>
      <c r="AK55" s="59"/>
      <c r="AL55" s="59"/>
      <c r="AM55" s="59"/>
      <c r="AN55" s="41"/>
      <c r="AO55" s="60"/>
      <c r="AP55" s="60"/>
      <c r="AQ55" s="61"/>
      <c r="AR55" s="61"/>
      <c r="AS55" s="44"/>
      <c r="AT55" s="60"/>
      <c r="AU55" s="60"/>
      <c r="AV55" s="61"/>
      <c r="AW55" s="61"/>
      <c r="AY55" s="60"/>
      <c r="AZ55" s="60"/>
      <c r="BA55" s="60"/>
      <c r="BB55" s="60"/>
      <c r="BD55" s="60"/>
      <c r="BE55" s="60"/>
      <c r="BF55" s="60"/>
      <c r="BG55" s="60"/>
      <c r="BI55" s="60"/>
      <c r="BJ55" s="61"/>
      <c r="BL55" s="108"/>
      <c r="BM55" s="108"/>
      <c r="BN55" s="63"/>
      <c r="BO55" s="109"/>
      <c r="BP55" s="109"/>
    </row>
    <row r="56" spans="1:68" x14ac:dyDescent="0.25">
      <c r="AF56" s="6" t="s">
        <v>33</v>
      </c>
      <c r="AG56" s="6" t="s">
        <v>34</v>
      </c>
      <c r="AH56" s="6"/>
      <c r="AI56" s="6"/>
      <c r="AJ56" s="6"/>
      <c r="AK56" s="7"/>
      <c r="AL56" s="7"/>
      <c r="AM56" s="7"/>
      <c r="AN56" s="8"/>
      <c r="AO56" s="7"/>
      <c r="AP56" s="7"/>
      <c r="AQ56" s="7"/>
      <c r="AR56" s="7"/>
      <c r="AS56" s="8"/>
      <c r="AT56" s="7"/>
      <c r="AU56" s="7"/>
      <c r="AV56" s="7"/>
      <c r="AW56" s="7"/>
      <c r="AY56" s="7"/>
      <c r="AZ56" s="7"/>
      <c r="BA56" s="100"/>
      <c r="BB56" s="100"/>
      <c r="BD56" s="7"/>
      <c r="BE56" s="7"/>
      <c r="BF56" s="100"/>
      <c r="BG56" s="100"/>
      <c r="BI56" s="7"/>
      <c r="BJ56" s="7"/>
      <c r="BL56" s="104"/>
      <c r="BM56" s="104"/>
      <c r="BN56" s="104"/>
    </row>
    <row r="57" spans="1:68" x14ac:dyDescent="0.25">
      <c r="AF57" s="9">
        <v>43</v>
      </c>
      <c r="AG57" s="6" t="s">
        <v>41</v>
      </c>
      <c r="AH57" s="6"/>
      <c r="AI57" s="6"/>
      <c r="AJ57" s="6"/>
      <c r="AK57" s="7"/>
      <c r="AL57" s="7"/>
      <c r="AM57" s="7"/>
      <c r="AN57" s="8"/>
      <c r="AO57" s="7"/>
      <c r="AP57" s="7"/>
      <c r="AQ57" s="7"/>
      <c r="AR57" s="7"/>
      <c r="AS57" s="8"/>
      <c r="AT57" s="7"/>
      <c r="AU57" s="7"/>
      <c r="AV57" s="7"/>
      <c r="AW57" s="7"/>
      <c r="AY57" s="7"/>
      <c r="AZ57" s="7"/>
      <c r="BA57" s="7"/>
      <c r="BB57" s="7"/>
      <c r="BD57" s="7"/>
      <c r="BE57" s="7"/>
      <c r="BF57" s="7"/>
      <c r="BG57" s="7"/>
      <c r="BI57" s="7"/>
      <c r="BJ57" s="7"/>
      <c r="BL57" s="104"/>
      <c r="BM57" s="104"/>
      <c r="BN57" s="104"/>
    </row>
    <row r="58" spans="1:68" s="11" customFormat="1" ht="15" customHeight="1" x14ac:dyDescent="0.25">
      <c r="A58" s="255" t="s">
        <v>130</v>
      </c>
      <c r="B58" s="255"/>
      <c r="C58" s="255" t="s">
        <v>131</v>
      </c>
      <c r="D58" s="255"/>
      <c r="E58" s="255" t="s">
        <v>132</v>
      </c>
      <c r="F58" s="255"/>
      <c r="G58" s="255" t="s">
        <v>133</v>
      </c>
      <c r="H58" s="255"/>
      <c r="I58" s="264">
        <v>2016</v>
      </c>
      <c r="J58" s="265"/>
      <c r="K58" s="265"/>
      <c r="L58" s="266"/>
      <c r="M58" s="264">
        <v>2017</v>
      </c>
      <c r="N58" s="265"/>
      <c r="O58" s="265"/>
      <c r="P58" s="266"/>
      <c r="Q58" s="264">
        <v>2018</v>
      </c>
      <c r="R58" s="265"/>
      <c r="S58" s="265"/>
      <c r="T58" s="266"/>
      <c r="U58" s="264">
        <v>2019</v>
      </c>
      <c r="V58" s="265"/>
      <c r="W58" s="265"/>
      <c r="X58" s="266"/>
      <c r="Y58" s="277">
        <v>2020</v>
      </c>
      <c r="Z58" s="278"/>
      <c r="AA58" s="278" t="s">
        <v>20</v>
      </c>
      <c r="AB58" s="278"/>
      <c r="AC58" s="278"/>
      <c r="AD58" s="278"/>
      <c r="AF58" s="210" t="s">
        <v>2</v>
      </c>
      <c r="AG58" s="210" t="s">
        <v>3</v>
      </c>
      <c r="AH58" s="259" t="s">
        <v>99</v>
      </c>
      <c r="AI58" s="215" t="s">
        <v>68</v>
      </c>
      <c r="AJ58" s="259" t="s">
        <v>92</v>
      </c>
      <c r="AK58" s="210" t="s">
        <v>19</v>
      </c>
      <c r="AL58" s="263" t="s">
        <v>104</v>
      </c>
      <c r="AM58" s="263" t="s">
        <v>156</v>
      </c>
      <c r="AN58" s="10"/>
      <c r="AO58" s="210">
        <v>2016</v>
      </c>
      <c r="AP58" s="210"/>
      <c r="AQ58" s="210"/>
      <c r="AR58" s="210"/>
      <c r="AS58" s="10"/>
      <c r="AT58" s="210">
        <v>2017</v>
      </c>
      <c r="AU58" s="210"/>
      <c r="AV58" s="210"/>
      <c r="AW58" s="210"/>
      <c r="AY58" s="210">
        <v>2018</v>
      </c>
      <c r="AZ58" s="210"/>
      <c r="BA58" s="210"/>
      <c r="BB58" s="210"/>
      <c r="BD58" s="210">
        <v>2019</v>
      </c>
      <c r="BE58" s="210"/>
      <c r="BF58" s="210"/>
      <c r="BG58" s="210"/>
      <c r="BI58" s="210">
        <v>2020</v>
      </c>
      <c r="BJ58" s="210"/>
      <c r="BL58" s="251" t="s">
        <v>20</v>
      </c>
      <c r="BM58" s="252"/>
      <c r="BN58" s="252"/>
      <c r="BO58" s="252"/>
      <c r="BP58" s="109"/>
    </row>
    <row r="59" spans="1:68" s="11" customFormat="1" ht="16.5" customHeight="1" x14ac:dyDescent="0.25">
      <c r="A59" s="255" t="s">
        <v>134</v>
      </c>
      <c r="B59" s="255" t="s">
        <v>135</v>
      </c>
      <c r="C59" s="255" t="s">
        <v>134</v>
      </c>
      <c r="D59" s="255" t="s">
        <v>135</v>
      </c>
      <c r="E59" s="255" t="s">
        <v>134</v>
      </c>
      <c r="F59" s="255" t="s">
        <v>135</v>
      </c>
      <c r="G59" s="255" t="s">
        <v>134</v>
      </c>
      <c r="H59" s="255" t="s">
        <v>135</v>
      </c>
      <c r="I59" s="256" t="s">
        <v>4</v>
      </c>
      <c r="J59" s="256"/>
      <c r="K59" s="256" t="s">
        <v>8</v>
      </c>
      <c r="L59" s="256"/>
      <c r="M59" s="257" t="s">
        <v>4</v>
      </c>
      <c r="N59" s="258"/>
      <c r="O59" s="257" t="s">
        <v>8</v>
      </c>
      <c r="P59" s="258"/>
      <c r="Q59" s="267" t="s">
        <v>4</v>
      </c>
      <c r="R59" s="268"/>
      <c r="S59" s="267" t="s">
        <v>8</v>
      </c>
      <c r="T59" s="268"/>
      <c r="U59" s="267" t="s">
        <v>4</v>
      </c>
      <c r="V59" s="268"/>
      <c r="W59" s="267" t="s">
        <v>8</v>
      </c>
      <c r="X59" s="268"/>
      <c r="Y59" s="276" t="s">
        <v>4</v>
      </c>
      <c r="Z59" s="256" t="s">
        <v>8</v>
      </c>
      <c r="AA59" s="261" t="s">
        <v>4</v>
      </c>
      <c r="AB59" s="261" t="s">
        <v>67</v>
      </c>
      <c r="AC59" s="261" t="s">
        <v>8</v>
      </c>
      <c r="AD59" s="261" t="s">
        <v>5</v>
      </c>
      <c r="AF59" s="210"/>
      <c r="AG59" s="210"/>
      <c r="AH59" s="238"/>
      <c r="AI59" s="216"/>
      <c r="AJ59" s="238"/>
      <c r="AK59" s="210"/>
      <c r="AL59" s="263"/>
      <c r="AM59" s="263"/>
      <c r="AN59" s="10"/>
      <c r="AO59" s="209" t="s">
        <v>4</v>
      </c>
      <c r="AP59" s="209"/>
      <c r="AQ59" s="209" t="s">
        <v>62</v>
      </c>
      <c r="AR59" s="209"/>
      <c r="AS59" s="10"/>
      <c r="AT59" s="209" t="s">
        <v>6</v>
      </c>
      <c r="AU59" s="209"/>
      <c r="AV59" s="209" t="s">
        <v>8</v>
      </c>
      <c r="AW59" s="209"/>
      <c r="AY59" s="209" t="s">
        <v>7</v>
      </c>
      <c r="AZ59" s="209"/>
      <c r="BA59" s="209" t="s">
        <v>8</v>
      </c>
      <c r="BB59" s="209"/>
      <c r="BD59" s="209" t="s">
        <v>7</v>
      </c>
      <c r="BE59" s="209"/>
      <c r="BF59" s="209" t="s">
        <v>8</v>
      </c>
      <c r="BG59" s="209"/>
      <c r="BI59" s="213" t="s">
        <v>7</v>
      </c>
      <c r="BJ59" s="213" t="s">
        <v>8</v>
      </c>
      <c r="BL59" s="249" t="s">
        <v>6</v>
      </c>
      <c r="BM59" s="249" t="s">
        <v>67</v>
      </c>
      <c r="BN59" s="249" t="s">
        <v>8</v>
      </c>
      <c r="BO59" s="249" t="s">
        <v>5</v>
      </c>
      <c r="BP59" s="109"/>
    </row>
    <row r="60" spans="1:68" s="11" customFormat="1" ht="33" x14ac:dyDescent="0.25">
      <c r="A60" s="255"/>
      <c r="B60" s="255"/>
      <c r="C60" s="255"/>
      <c r="D60" s="255"/>
      <c r="E60" s="255"/>
      <c r="F60" s="255"/>
      <c r="G60" s="255"/>
      <c r="H60" s="255"/>
      <c r="I60" s="120" t="s">
        <v>65</v>
      </c>
      <c r="J60" s="203" t="s">
        <v>64</v>
      </c>
      <c r="K60" s="120" t="s">
        <v>65</v>
      </c>
      <c r="L60" s="201" t="s">
        <v>64</v>
      </c>
      <c r="M60" s="120" t="s">
        <v>65</v>
      </c>
      <c r="N60" s="203" t="s">
        <v>64</v>
      </c>
      <c r="O60" s="120" t="s">
        <v>65</v>
      </c>
      <c r="P60" s="201" t="s">
        <v>64</v>
      </c>
      <c r="Q60" s="120" t="s">
        <v>65</v>
      </c>
      <c r="R60" s="203" t="s">
        <v>64</v>
      </c>
      <c r="S60" s="120" t="s">
        <v>65</v>
      </c>
      <c r="T60" s="201" t="s">
        <v>64</v>
      </c>
      <c r="U60" s="120"/>
      <c r="V60" s="203"/>
      <c r="W60" s="120"/>
      <c r="X60" s="201"/>
      <c r="Y60" s="276"/>
      <c r="Z60" s="256"/>
      <c r="AA60" s="262"/>
      <c r="AB60" s="262"/>
      <c r="AC60" s="262"/>
      <c r="AD60" s="262"/>
      <c r="AF60" s="210"/>
      <c r="AG60" s="210"/>
      <c r="AH60" s="260"/>
      <c r="AI60" s="217"/>
      <c r="AJ60" s="260"/>
      <c r="AK60" s="210"/>
      <c r="AL60" s="263"/>
      <c r="AM60" s="263"/>
      <c r="AN60" s="12"/>
      <c r="AO60" s="65" t="s">
        <v>60</v>
      </c>
      <c r="AP60" s="193" t="s">
        <v>61</v>
      </c>
      <c r="AQ60" s="65" t="s">
        <v>63</v>
      </c>
      <c r="AR60" s="193" t="s">
        <v>64</v>
      </c>
      <c r="AS60" s="12"/>
      <c r="AT60" s="65" t="s">
        <v>60</v>
      </c>
      <c r="AU60" s="193" t="s">
        <v>61</v>
      </c>
      <c r="AV60" s="65" t="s">
        <v>63</v>
      </c>
      <c r="AW60" s="193" t="s">
        <v>64</v>
      </c>
      <c r="AY60" s="65" t="s">
        <v>60</v>
      </c>
      <c r="AZ60" s="193" t="s">
        <v>61</v>
      </c>
      <c r="BA60" s="65" t="s">
        <v>63</v>
      </c>
      <c r="BB60" s="193" t="s">
        <v>64</v>
      </c>
      <c r="BD60" s="193" t="s">
        <v>60</v>
      </c>
      <c r="BE60" s="193" t="s">
        <v>61</v>
      </c>
      <c r="BF60" s="193" t="s">
        <v>65</v>
      </c>
      <c r="BG60" s="193" t="s">
        <v>64</v>
      </c>
      <c r="BI60" s="214"/>
      <c r="BJ60" s="214"/>
      <c r="BL60" s="250"/>
      <c r="BM60" s="250"/>
      <c r="BN60" s="250"/>
      <c r="BO60" s="250"/>
      <c r="BP60" s="109"/>
    </row>
    <row r="61" spans="1:68" ht="110.25" customHeight="1" x14ac:dyDescent="0.25">
      <c r="A61" s="254" t="s">
        <v>33</v>
      </c>
      <c r="B61" s="254" t="s">
        <v>146</v>
      </c>
      <c r="C61" s="254">
        <v>43</v>
      </c>
      <c r="D61" s="254" t="s">
        <v>150</v>
      </c>
      <c r="E61" s="254">
        <v>189</v>
      </c>
      <c r="F61" s="254" t="s">
        <v>151</v>
      </c>
      <c r="G61" s="254">
        <v>379</v>
      </c>
      <c r="H61" s="254" t="s">
        <v>152</v>
      </c>
      <c r="I61" s="294">
        <v>1</v>
      </c>
      <c r="J61" s="295">
        <v>1</v>
      </c>
      <c r="K61" s="273">
        <f>+AQ61+AQ62</f>
        <v>2551.1363810000003</v>
      </c>
      <c r="L61" s="273">
        <f>+AR61+AR62</f>
        <v>2477.6047540000004</v>
      </c>
      <c r="M61" s="294">
        <v>1</v>
      </c>
      <c r="N61" s="296">
        <v>0.99690000000000001</v>
      </c>
      <c r="O61" s="273">
        <f>+AV61+AV62</f>
        <v>7291.1373299999996</v>
      </c>
      <c r="P61" s="273">
        <f>+AW61+AW62</f>
        <v>6956.111218</v>
      </c>
      <c r="Q61" s="294">
        <v>1</v>
      </c>
      <c r="R61" s="296">
        <v>1</v>
      </c>
      <c r="S61" s="273">
        <f>BA64</f>
        <v>6312.9709999999995</v>
      </c>
      <c r="T61" s="273">
        <f>BB64</f>
        <v>6306.419562</v>
      </c>
      <c r="U61" s="294">
        <v>1</v>
      </c>
      <c r="V61" s="296">
        <f>AVERAGE(BE61:BE63)</f>
        <v>0.42403333333333332</v>
      </c>
      <c r="W61" s="273">
        <f>BF64</f>
        <v>7058.1820000000007</v>
      </c>
      <c r="X61" s="273">
        <f>BG64</f>
        <v>4585.2950029999993</v>
      </c>
      <c r="Y61" s="295">
        <v>1</v>
      </c>
      <c r="Z61" s="273">
        <f>BJ64</f>
        <v>1747.4720000000002</v>
      </c>
      <c r="AA61" s="294">
        <v>1</v>
      </c>
      <c r="AB61" s="321">
        <f>+(J61+N61+R61+V61)/5</f>
        <v>0.68418666666666672</v>
      </c>
      <c r="AC61" s="279">
        <f>+K61+O61+S61+W61+Z61</f>
        <v>24960.898711000002</v>
      </c>
      <c r="AD61" s="279">
        <f>+L61+P61+T61+X61</f>
        <v>20325.430537</v>
      </c>
      <c r="AF61" s="220" t="s">
        <v>40</v>
      </c>
      <c r="AG61" s="218" t="s">
        <v>13</v>
      </c>
      <c r="AH61" s="218" t="s">
        <v>103</v>
      </c>
      <c r="AI61" s="218" t="s">
        <v>74</v>
      </c>
      <c r="AJ61" s="280" t="s">
        <v>171</v>
      </c>
      <c r="AK61" s="38" t="s">
        <v>42</v>
      </c>
      <c r="AL61" s="38" t="s">
        <v>121</v>
      </c>
      <c r="AM61" s="38" t="s">
        <v>160</v>
      </c>
      <c r="AN61" s="14"/>
      <c r="AO61" s="26">
        <v>1</v>
      </c>
      <c r="AP61" s="169">
        <v>1</v>
      </c>
      <c r="AQ61" s="170">
        <v>79.868080000000006</v>
      </c>
      <c r="AR61" s="171">
        <v>79.868080000000006</v>
      </c>
      <c r="AS61" s="23"/>
      <c r="AT61" s="26">
        <v>1</v>
      </c>
      <c r="AU61" s="164">
        <v>1</v>
      </c>
      <c r="AV61" s="170">
        <v>1390.5904169999999</v>
      </c>
      <c r="AW61" s="170">
        <v>1381.3593840000001</v>
      </c>
      <c r="AX61" s="127"/>
      <c r="AY61" s="159">
        <v>1</v>
      </c>
      <c r="AZ61" s="160">
        <v>0.99999999999999978</v>
      </c>
      <c r="BA61" s="161">
        <v>2333.6725929999998</v>
      </c>
      <c r="BB61" s="161">
        <v>2327.2133119999999</v>
      </c>
      <c r="BC61" s="128"/>
      <c r="BD61" s="159">
        <v>1</v>
      </c>
      <c r="BE61" s="160">
        <v>0.37990000000000002</v>
      </c>
      <c r="BF61" s="157">
        <v>5504.7624880000003</v>
      </c>
      <c r="BG61" s="157">
        <v>4138.4222959999997</v>
      </c>
      <c r="BH61" s="128"/>
      <c r="BI61" s="181">
        <v>1</v>
      </c>
      <c r="BJ61" s="67">
        <v>68.608071733787725</v>
      </c>
      <c r="BK61" s="127"/>
      <c r="BL61" s="140">
        <v>1</v>
      </c>
      <c r="BM61" s="179">
        <f>+(AP61+AU61+AZ61+BE61)/5</f>
        <v>0.67598000000000003</v>
      </c>
      <c r="BN61" s="66">
        <f>+AQ61+AV61+BA61+BF61+BJ61</f>
        <v>9377.5016497337874</v>
      </c>
      <c r="BO61" s="66">
        <f>+AR61+AW61+BB61+BG61</f>
        <v>7926.8630720000001</v>
      </c>
    </row>
    <row r="62" spans="1:68" ht="110.25" customHeight="1" x14ac:dyDescent="0.25">
      <c r="A62" s="254"/>
      <c r="B62" s="254"/>
      <c r="C62" s="254"/>
      <c r="D62" s="254"/>
      <c r="E62" s="254"/>
      <c r="F62" s="254"/>
      <c r="G62" s="254"/>
      <c r="H62" s="254"/>
      <c r="I62" s="294"/>
      <c r="J62" s="295"/>
      <c r="K62" s="273"/>
      <c r="L62" s="273"/>
      <c r="M62" s="294"/>
      <c r="N62" s="296"/>
      <c r="O62" s="273"/>
      <c r="P62" s="273"/>
      <c r="Q62" s="294"/>
      <c r="R62" s="296"/>
      <c r="S62" s="273"/>
      <c r="T62" s="273"/>
      <c r="U62" s="294"/>
      <c r="V62" s="296"/>
      <c r="W62" s="273"/>
      <c r="X62" s="273"/>
      <c r="Y62" s="295"/>
      <c r="Z62" s="273"/>
      <c r="AA62" s="294"/>
      <c r="AB62" s="321"/>
      <c r="AC62" s="279"/>
      <c r="AD62" s="279"/>
      <c r="AF62" s="320"/>
      <c r="AG62" s="225"/>
      <c r="AH62" s="225"/>
      <c r="AI62" s="225"/>
      <c r="AJ62" s="286"/>
      <c r="AK62" s="38" t="s">
        <v>43</v>
      </c>
      <c r="AL62" s="38" t="s">
        <v>122</v>
      </c>
      <c r="AM62" s="38" t="s">
        <v>159</v>
      </c>
      <c r="AN62" s="14"/>
      <c r="AO62" s="26">
        <v>1</v>
      </c>
      <c r="AP62" s="95">
        <v>1</v>
      </c>
      <c r="AQ62" s="172">
        <v>2471.2683010000001</v>
      </c>
      <c r="AR62" s="171">
        <v>2397.7366740000002</v>
      </c>
      <c r="AS62" s="23"/>
      <c r="AT62" s="26">
        <v>1</v>
      </c>
      <c r="AU62" s="166">
        <v>0.99390000000000001</v>
      </c>
      <c r="AV62" s="170">
        <v>5900.5469130000001</v>
      </c>
      <c r="AW62" s="170">
        <v>5574.7518339999997</v>
      </c>
      <c r="AX62" s="127"/>
      <c r="AY62" s="159">
        <v>1</v>
      </c>
      <c r="AZ62" s="160">
        <v>1</v>
      </c>
      <c r="BA62" s="161">
        <v>3979.2984070000002</v>
      </c>
      <c r="BB62" s="161">
        <v>3979.2062500000002</v>
      </c>
      <c r="BC62" s="128"/>
      <c r="BD62" s="159">
        <v>1</v>
      </c>
      <c r="BE62" s="160">
        <v>0.39219999999999999</v>
      </c>
      <c r="BF62" s="157">
        <v>1548.2927500000001</v>
      </c>
      <c r="BG62" s="157">
        <v>446.87270699999999</v>
      </c>
      <c r="BH62" s="128"/>
      <c r="BI62" s="181">
        <v>1</v>
      </c>
      <c r="BJ62" s="67">
        <v>1678.8639282662125</v>
      </c>
      <c r="BK62" s="127"/>
      <c r="BL62" s="140">
        <v>1</v>
      </c>
      <c r="BM62" s="179">
        <f>+(AP62+AU62+AZ62+BE62)/5</f>
        <v>0.67721999999999993</v>
      </c>
      <c r="BN62" s="66">
        <f>+AQ62+AV62+BA62+BF62+BJ62</f>
        <v>15578.270299266213</v>
      </c>
      <c r="BO62" s="66">
        <f>+AR62+AW62+BB62+BG62</f>
        <v>12398.567465000002</v>
      </c>
    </row>
    <row r="63" spans="1:68" ht="110.25" customHeight="1" x14ac:dyDescent="0.25">
      <c r="A63" s="254"/>
      <c r="B63" s="254"/>
      <c r="C63" s="254"/>
      <c r="D63" s="254"/>
      <c r="E63" s="254"/>
      <c r="F63" s="254"/>
      <c r="G63" s="254"/>
      <c r="H63" s="254"/>
      <c r="I63" s="294"/>
      <c r="J63" s="295"/>
      <c r="K63" s="273"/>
      <c r="L63" s="273"/>
      <c r="M63" s="294"/>
      <c r="N63" s="296"/>
      <c r="O63" s="273"/>
      <c r="P63" s="273"/>
      <c r="Q63" s="294"/>
      <c r="R63" s="296"/>
      <c r="S63" s="273"/>
      <c r="T63" s="273"/>
      <c r="U63" s="294"/>
      <c r="V63" s="296"/>
      <c r="W63" s="273"/>
      <c r="X63" s="273"/>
      <c r="Y63" s="295"/>
      <c r="Z63" s="273"/>
      <c r="AA63" s="294"/>
      <c r="AB63" s="321"/>
      <c r="AC63" s="279"/>
      <c r="AD63" s="279"/>
      <c r="AF63" s="221"/>
      <c r="AG63" s="219"/>
      <c r="AH63" s="219"/>
      <c r="AI63" s="219"/>
      <c r="AJ63" s="281"/>
      <c r="AK63" s="38" t="s">
        <v>169</v>
      </c>
      <c r="AL63" s="38" t="s">
        <v>170</v>
      </c>
      <c r="AM63" s="38" t="s">
        <v>172</v>
      </c>
      <c r="AN63" s="14"/>
      <c r="AO63" s="26"/>
      <c r="AP63" s="95"/>
      <c r="AQ63" s="172"/>
      <c r="AR63" s="171"/>
      <c r="AS63" s="23"/>
      <c r="AT63" s="26"/>
      <c r="AU63" s="166"/>
      <c r="AV63" s="170"/>
      <c r="AW63" s="170"/>
      <c r="AX63" s="127"/>
      <c r="AY63" s="159"/>
      <c r="AZ63" s="160"/>
      <c r="BA63" s="161"/>
      <c r="BB63" s="161"/>
      <c r="BC63" s="128"/>
      <c r="BD63" s="159">
        <v>1</v>
      </c>
      <c r="BE63" s="160">
        <v>0.5</v>
      </c>
      <c r="BF63" s="157">
        <v>5.1267620000000003</v>
      </c>
      <c r="BG63" s="157">
        <v>0</v>
      </c>
      <c r="BH63" s="128"/>
      <c r="BI63" s="181"/>
      <c r="BJ63" s="67"/>
      <c r="BK63" s="127"/>
      <c r="BL63" s="140">
        <v>1</v>
      </c>
      <c r="BM63" s="179">
        <f>+(AP63+AU63+AZ63+BE63)/1</f>
        <v>0.5</v>
      </c>
      <c r="BN63" s="66">
        <f>+AQ63+AV63+BA63+BF63+BJ63</f>
        <v>5.1267620000000003</v>
      </c>
      <c r="BO63" s="66">
        <f>+AR63+AW63+BB63+BG63</f>
        <v>0</v>
      </c>
    </row>
    <row r="64" spans="1:68" s="6" customFormat="1" ht="15.75" x14ac:dyDescent="0.25">
      <c r="J64" s="184"/>
      <c r="N64" s="184"/>
      <c r="R64" s="184"/>
      <c r="V64" s="184"/>
      <c r="Y64" s="184"/>
      <c r="AF64" s="55"/>
      <c r="AG64" s="56" t="s">
        <v>58</v>
      </c>
      <c r="AH64" s="56"/>
      <c r="AI64" s="56"/>
      <c r="AJ64" s="56"/>
      <c r="AK64" s="46"/>
      <c r="AL64" s="46"/>
      <c r="AM64" s="59"/>
      <c r="AN64" s="41"/>
      <c r="AO64" s="42"/>
      <c r="AP64" s="42"/>
      <c r="AQ64" s="43">
        <f>SUM(AQ61:AQ62)</f>
        <v>2551.1363810000003</v>
      </c>
      <c r="AR64" s="43">
        <f>SUM(AR61:AR62)</f>
        <v>2477.6047540000004</v>
      </c>
      <c r="AS64" s="54"/>
      <c r="AT64" s="42"/>
      <c r="AU64" s="42"/>
      <c r="AV64" s="43">
        <f>SUM(AV61:AV62)</f>
        <v>7291.1373299999996</v>
      </c>
      <c r="AW64" s="43">
        <f>SUM(AW61:AW62)</f>
        <v>6956.111218</v>
      </c>
      <c r="AY64" s="42"/>
      <c r="AZ64" s="42"/>
      <c r="BA64" s="43">
        <f>SUM(BA61:BA62)</f>
        <v>6312.9709999999995</v>
      </c>
      <c r="BB64" s="43">
        <f>SUM(BB61:BB62)</f>
        <v>6306.419562</v>
      </c>
      <c r="BC64" s="182"/>
      <c r="BD64" s="42"/>
      <c r="BE64" s="42"/>
      <c r="BF64" s="43">
        <f>SUM(BF61:BF63)</f>
        <v>7058.1820000000007</v>
      </c>
      <c r="BG64" s="43">
        <f>SUM(BG61:BG63)</f>
        <v>4585.2950029999993</v>
      </c>
      <c r="BH64" s="182"/>
      <c r="BI64" s="42"/>
      <c r="BJ64" s="43">
        <f>SUM(BJ61:BJ62)</f>
        <v>1747.4720000000002</v>
      </c>
      <c r="BL64" s="105"/>
      <c r="BM64" s="105"/>
      <c r="BN64" s="68">
        <f>SUM(BN61:BN63)</f>
        <v>24960.898711000002</v>
      </c>
      <c r="BO64" s="68">
        <f>SUM(BO61:BO62)</f>
        <v>20325.430537</v>
      </c>
      <c r="BP64" s="109"/>
    </row>
    <row r="65" spans="1:68" s="6" customFormat="1" ht="15.75" x14ac:dyDescent="0.25">
      <c r="J65" s="184"/>
      <c r="N65" s="184"/>
      <c r="R65" s="184"/>
      <c r="V65" s="184"/>
      <c r="Y65" s="184"/>
      <c r="AF65" s="57"/>
      <c r="AG65" s="58"/>
      <c r="AH65" s="58"/>
      <c r="AI65" s="58"/>
      <c r="AJ65" s="58"/>
      <c r="AK65" s="59"/>
      <c r="AL65" s="59"/>
      <c r="AM65" s="59"/>
      <c r="AN65" s="41"/>
      <c r="AO65" s="60"/>
      <c r="AP65" s="60"/>
      <c r="AQ65" s="61">
        <v>2551.1363810000003</v>
      </c>
      <c r="AR65" s="61"/>
      <c r="AS65" s="44"/>
      <c r="AT65" s="60"/>
      <c r="AU65" s="60"/>
      <c r="AV65" s="61"/>
      <c r="AW65" s="61"/>
      <c r="AY65" s="61"/>
      <c r="AZ65" s="61"/>
      <c r="BA65" s="61"/>
      <c r="BB65" s="61"/>
      <c r="BD65" s="61"/>
      <c r="BE65" s="61"/>
      <c r="BF65" s="61"/>
      <c r="BG65" s="61"/>
      <c r="BI65" s="60"/>
      <c r="BJ65" s="61"/>
      <c r="BL65" s="108"/>
      <c r="BM65" s="108"/>
      <c r="BN65" s="63"/>
      <c r="BO65" s="109"/>
      <c r="BP65" s="109"/>
    </row>
    <row r="66" spans="1:68" x14ac:dyDescent="0.25">
      <c r="AF66" s="6" t="s">
        <v>33</v>
      </c>
      <c r="AG66" s="6" t="s">
        <v>34</v>
      </c>
      <c r="AH66" s="6"/>
      <c r="AI66" s="6"/>
      <c r="AJ66" s="6"/>
      <c r="AK66" s="7"/>
      <c r="AL66" s="7"/>
      <c r="AM66" s="7"/>
      <c r="AN66" s="8"/>
      <c r="AO66" s="7"/>
      <c r="AP66" s="7"/>
      <c r="AQ66" s="7"/>
      <c r="AR66" s="7"/>
      <c r="AS66" s="8"/>
      <c r="AT66" s="7"/>
      <c r="AU66" s="7"/>
      <c r="AV66" s="7"/>
      <c r="AW66" s="7"/>
      <c r="AY66" s="7"/>
      <c r="AZ66" s="7"/>
      <c r="BA66" s="7"/>
      <c r="BB66" s="7"/>
      <c r="BD66" s="7"/>
      <c r="BE66" s="7"/>
      <c r="BF66" s="7"/>
      <c r="BG66" s="7"/>
      <c r="BI66" s="7"/>
      <c r="BJ66" s="7"/>
      <c r="BL66" s="104"/>
      <c r="BM66" s="104"/>
      <c r="BN66" s="104"/>
    </row>
    <row r="67" spans="1:68" x14ac:dyDescent="0.25">
      <c r="AF67" s="9">
        <v>44</v>
      </c>
      <c r="AG67" s="6" t="s">
        <v>44</v>
      </c>
      <c r="AH67" s="6"/>
      <c r="AI67" s="6"/>
      <c r="AJ67" s="6"/>
      <c r="AK67" s="7"/>
      <c r="AL67" s="7"/>
      <c r="AM67" s="7"/>
      <c r="AN67" s="8"/>
      <c r="AO67" s="7"/>
      <c r="AP67" s="7"/>
      <c r="AQ67" s="7"/>
      <c r="AR67" s="7"/>
      <c r="AS67" s="8"/>
      <c r="AT67" s="7"/>
      <c r="AU67" s="7"/>
      <c r="AV67" s="7"/>
      <c r="AW67" s="7"/>
      <c r="AY67" s="7"/>
      <c r="AZ67" s="7"/>
      <c r="BA67" s="7"/>
      <c r="BB67" s="7"/>
      <c r="BD67" s="7"/>
      <c r="BE67" s="7"/>
      <c r="BF67" s="7"/>
      <c r="BG67" s="7"/>
      <c r="BI67" s="7"/>
      <c r="BJ67" s="7"/>
      <c r="BL67" s="104"/>
      <c r="BM67" s="104"/>
      <c r="BN67" s="104"/>
    </row>
    <row r="68" spans="1:68" s="11" customFormat="1" ht="15" customHeight="1" x14ac:dyDescent="0.25">
      <c r="A68" s="255" t="s">
        <v>130</v>
      </c>
      <c r="B68" s="255"/>
      <c r="C68" s="255" t="s">
        <v>131</v>
      </c>
      <c r="D68" s="255"/>
      <c r="E68" s="255" t="s">
        <v>132</v>
      </c>
      <c r="F68" s="255"/>
      <c r="G68" s="255" t="s">
        <v>133</v>
      </c>
      <c r="H68" s="255"/>
      <c r="I68" s="264">
        <v>2016</v>
      </c>
      <c r="J68" s="265"/>
      <c r="K68" s="265"/>
      <c r="L68" s="266"/>
      <c r="M68" s="264">
        <v>2017</v>
      </c>
      <c r="N68" s="265"/>
      <c r="O68" s="265"/>
      <c r="P68" s="266"/>
      <c r="Q68" s="264">
        <v>2018</v>
      </c>
      <c r="R68" s="265"/>
      <c r="S68" s="265"/>
      <c r="T68" s="266"/>
      <c r="U68" s="264">
        <v>2019</v>
      </c>
      <c r="V68" s="265"/>
      <c r="W68" s="265"/>
      <c r="X68" s="266"/>
      <c r="Y68" s="277">
        <v>2020</v>
      </c>
      <c r="Z68" s="278"/>
      <c r="AA68" s="278" t="s">
        <v>20</v>
      </c>
      <c r="AB68" s="278"/>
      <c r="AC68" s="278"/>
      <c r="AD68" s="278"/>
      <c r="AF68" s="210" t="s">
        <v>2</v>
      </c>
      <c r="AG68" s="210" t="s">
        <v>3</v>
      </c>
      <c r="AH68" s="259" t="s">
        <v>99</v>
      </c>
      <c r="AI68" s="215" t="s">
        <v>68</v>
      </c>
      <c r="AJ68" s="259" t="s">
        <v>92</v>
      </c>
      <c r="AK68" s="210" t="s">
        <v>19</v>
      </c>
      <c r="AL68" s="263" t="s">
        <v>104</v>
      </c>
      <c r="AM68" s="263" t="s">
        <v>156</v>
      </c>
      <c r="AN68" s="10"/>
      <c r="AO68" s="210">
        <v>2016</v>
      </c>
      <c r="AP68" s="210"/>
      <c r="AQ68" s="210"/>
      <c r="AR68" s="210"/>
      <c r="AS68" s="10"/>
      <c r="AT68" s="210">
        <v>2017</v>
      </c>
      <c r="AU68" s="210"/>
      <c r="AV68" s="210"/>
      <c r="AW68" s="210"/>
      <c r="AY68" s="210">
        <v>2018</v>
      </c>
      <c r="AZ68" s="210"/>
      <c r="BA68" s="210"/>
      <c r="BB68" s="210"/>
      <c r="BD68" s="210">
        <v>2019</v>
      </c>
      <c r="BE68" s="210"/>
      <c r="BF68" s="210"/>
      <c r="BG68" s="210"/>
      <c r="BI68" s="210">
        <v>2020</v>
      </c>
      <c r="BJ68" s="210"/>
      <c r="BL68" s="251" t="s">
        <v>20</v>
      </c>
      <c r="BM68" s="252"/>
      <c r="BN68" s="252"/>
      <c r="BO68" s="252"/>
      <c r="BP68" s="109"/>
    </row>
    <row r="69" spans="1:68" s="11" customFormat="1" ht="16.5" customHeight="1" x14ac:dyDescent="0.25">
      <c r="A69" s="255" t="s">
        <v>134</v>
      </c>
      <c r="B69" s="255" t="s">
        <v>135</v>
      </c>
      <c r="C69" s="255" t="s">
        <v>134</v>
      </c>
      <c r="D69" s="255" t="s">
        <v>135</v>
      </c>
      <c r="E69" s="255" t="s">
        <v>134</v>
      </c>
      <c r="F69" s="255" t="s">
        <v>135</v>
      </c>
      <c r="G69" s="255" t="s">
        <v>134</v>
      </c>
      <c r="H69" s="255" t="s">
        <v>135</v>
      </c>
      <c r="I69" s="256" t="s">
        <v>4</v>
      </c>
      <c r="J69" s="256"/>
      <c r="K69" s="256" t="s">
        <v>8</v>
      </c>
      <c r="L69" s="256"/>
      <c r="M69" s="257" t="s">
        <v>4</v>
      </c>
      <c r="N69" s="258"/>
      <c r="O69" s="257" t="s">
        <v>8</v>
      </c>
      <c r="P69" s="258"/>
      <c r="Q69" s="267" t="s">
        <v>4</v>
      </c>
      <c r="R69" s="268"/>
      <c r="S69" s="267" t="s">
        <v>8</v>
      </c>
      <c r="T69" s="268"/>
      <c r="U69" s="267" t="s">
        <v>4</v>
      </c>
      <c r="V69" s="268"/>
      <c r="W69" s="267" t="s">
        <v>8</v>
      </c>
      <c r="X69" s="268"/>
      <c r="Y69" s="276" t="s">
        <v>4</v>
      </c>
      <c r="Z69" s="256" t="s">
        <v>8</v>
      </c>
      <c r="AA69" s="261" t="s">
        <v>4</v>
      </c>
      <c r="AB69" s="261" t="s">
        <v>67</v>
      </c>
      <c r="AC69" s="261" t="s">
        <v>8</v>
      </c>
      <c r="AD69" s="261" t="s">
        <v>5</v>
      </c>
      <c r="AF69" s="210"/>
      <c r="AG69" s="210"/>
      <c r="AH69" s="238"/>
      <c r="AI69" s="216"/>
      <c r="AJ69" s="238"/>
      <c r="AK69" s="210"/>
      <c r="AL69" s="263"/>
      <c r="AM69" s="263"/>
      <c r="AN69" s="10"/>
      <c r="AO69" s="209" t="s">
        <v>4</v>
      </c>
      <c r="AP69" s="209"/>
      <c r="AQ69" s="209" t="s">
        <v>62</v>
      </c>
      <c r="AR69" s="209"/>
      <c r="AS69" s="10"/>
      <c r="AT69" s="209" t="s">
        <v>6</v>
      </c>
      <c r="AU69" s="209"/>
      <c r="AV69" s="209" t="s">
        <v>8</v>
      </c>
      <c r="AW69" s="209"/>
      <c r="AY69" s="209" t="s">
        <v>7</v>
      </c>
      <c r="AZ69" s="209"/>
      <c r="BA69" s="209" t="s">
        <v>8</v>
      </c>
      <c r="BB69" s="209"/>
      <c r="BD69" s="209" t="s">
        <v>7</v>
      </c>
      <c r="BE69" s="209"/>
      <c r="BF69" s="209" t="s">
        <v>8</v>
      </c>
      <c r="BG69" s="209"/>
      <c r="BI69" s="213" t="s">
        <v>7</v>
      </c>
      <c r="BJ69" s="213" t="s">
        <v>8</v>
      </c>
      <c r="BL69" s="249" t="s">
        <v>6</v>
      </c>
      <c r="BM69" s="249" t="s">
        <v>67</v>
      </c>
      <c r="BN69" s="249" t="s">
        <v>8</v>
      </c>
      <c r="BO69" s="249" t="s">
        <v>5</v>
      </c>
      <c r="BP69" s="109"/>
    </row>
    <row r="70" spans="1:68" s="11" customFormat="1" ht="33" x14ac:dyDescent="0.25">
      <c r="A70" s="255"/>
      <c r="B70" s="255"/>
      <c r="C70" s="255"/>
      <c r="D70" s="255"/>
      <c r="E70" s="255"/>
      <c r="F70" s="255"/>
      <c r="G70" s="255"/>
      <c r="H70" s="255"/>
      <c r="I70" s="120" t="s">
        <v>65</v>
      </c>
      <c r="J70" s="203" t="s">
        <v>64</v>
      </c>
      <c r="K70" s="120" t="s">
        <v>65</v>
      </c>
      <c r="L70" s="201" t="s">
        <v>64</v>
      </c>
      <c r="M70" s="120" t="s">
        <v>65</v>
      </c>
      <c r="N70" s="203" t="s">
        <v>64</v>
      </c>
      <c r="O70" s="120" t="s">
        <v>65</v>
      </c>
      <c r="P70" s="201" t="s">
        <v>64</v>
      </c>
      <c r="Q70" s="120" t="s">
        <v>65</v>
      </c>
      <c r="R70" s="203" t="s">
        <v>64</v>
      </c>
      <c r="S70" s="120" t="s">
        <v>65</v>
      </c>
      <c r="T70" s="201" t="s">
        <v>64</v>
      </c>
      <c r="U70" s="120"/>
      <c r="V70" s="203"/>
      <c r="W70" s="120"/>
      <c r="X70" s="201"/>
      <c r="Y70" s="276"/>
      <c r="Z70" s="256"/>
      <c r="AA70" s="262"/>
      <c r="AB70" s="262"/>
      <c r="AC70" s="262"/>
      <c r="AD70" s="262"/>
      <c r="AF70" s="210"/>
      <c r="AG70" s="210"/>
      <c r="AH70" s="260"/>
      <c r="AI70" s="217"/>
      <c r="AJ70" s="260"/>
      <c r="AK70" s="210"/>
      <c r="AL70" s="263"/>
      <c r="AM70" s="263"/>
      <c r="AN70" s="12"/>
      <c r="AO70" s="65" t="s">
        <v>60</v>
      </c>
      <c r="AP70" s="193" t="s">
        <v>61</v>
      </c>
      <c r="AQ70" s="65" t="s">
        <v>63</v>
      </c>
      <c r="AR70" s="193" t="s">
        <v>64</v>
      </c>
      <c r="AS70" s="12"/>
      <c r="AT70" s="65" t="s">
        <v>60</v>
      </c>
      <c r="AU70" s="193" t="s">
        <v>61</v>
      </c>
      <c r="AV70" s="65" t="s">
        <v>63</v>
      </c>
      <c r="AW70" s="193" t="s">
        <v>64</v>
      </c>
      <c r="AY70" s="65" t="s">
        <v>60</v>
      </c>
      <c r="AZ70" s="193" t="s">
        <v>61</v>
      </c>
      <c r="BA70" s="65" t="s">
        <v>63</v>
      </c>
      <c r="BB70" s="193" t="s">
        <v>64</v>
      </c>
      <c r="BD70" s="193" t="s">
        <v>60</v>
      </c>
      <c r="BE70" s="193" t="s">
        <v>61</v>
      </c>
      <c r="BF70" s="193" t="s">
        <v>65</v>
      </c>
      <c r="BG70" s="193" t="s">
        <v>64</v>
      </c>
      <c r="BI70" s="214"/>
      <c r="BJ70" s="214"/>
      <c r="BL70" s="250"/>
      <c r="BM70" s="250"/>
      <c r="BN70" s="250"/>
      <c r="BO70" s="250"/>
      <c r="BP70" s="109"/>
    </row>
    <row r="71" spans="1:68" ht="347.25" customHeight="1" x14ac:dyDescent="0.25">
      <c r="A71" s="200" t="s">
        <v>33</v>
      </c>
      <c r="B71" s="121" t="s">
        <v>146</v>
      </c>
      <c r="C71" s="200">
        <v>44</v>
      </c>
      <c r="D71" s="200" t="s">
        <v>153</v>
      </c>
      <c r="E71" s="200">
        <v>192</v>
      </c>
      <c r="F71" s="200" t="s">
        <v>154</v>
      </c>
      <c r="G71" s="200">
        <v>92</v>
      </c>
      <c r="H71" s="200" t="s">
        <v>155</v>
      </c>
      <c r="I71" s="204">
        <v>1</v>
      </c>
      <c r="J71" s="205">
        <f>+AP71</f>
        <v>0.83550000000000002</v>
      </c>
      <c r="K71" s="202">
        <f>+AQ71</f>
        <v>1074.2237210000001</v>
      </c>
      <c r="L71" s="202">
        <f>+AR71</f>
        <v>1072.8383200000001</v>
      </c>
      <c r="M71" s="204">
        <v>1</v>
      </c>
      <c r="N71" s="205">
        <v>0.95499999999999996</v>
      </c>
      <c r="O71" s="202">
        <f>+AV71</f>
        <v>2972.9319999999998</v>
      </c>
      <c r="P71" s="202">
        <f>+AW71</f>
        <v>2969.6684799999998</v>
      </c>
      <c r="Q71" s="204">
        <v>1</v>
      </c>
      <c r="R71" s="206">
        <f>AU71</f>
        <v>0.96499999999999997</v>
      </c>
      <c r="S71" s="202">
        <f>BA72</f>
        <v>5169.3190000000004</v>
      </c>
      <c r="T71" s="202">
        <f>BB72</f>
        <v>3510.321966</v>
      </c>
      <c r="U71" s="204">
        <v>1</v>
      </c>
      <c r="V71" s="206">
        <f>BE71</f>
        <v>0.29350000000000004</v>
      </c>
      <c r="W71" s="202">
        <f>+BF71</f>
        <v>5022.9265050000004</v>
      </c>
      <c r="X71" s="202">
        <f>BG72</f>
        <v>1464.557521</v>
      </c>
      <c r="Y71" s="205">
        <v>1</v>
      </c>
      <c r="Z71" s="202">
        <f>+BJ71</f>
        <v>1316</v>
      </c>
      <c r="AA71" s="204">
        <v>1</v>
      </c>
      <c r="AB71" s="204">
        <f>+(J71+N71+R71+V71)/5</f>
        <v>0.60980000000000001</v>
      </c>
      <c r="AC71" s="122">
        <f>+K71+O71+S71+W71+Z71</f>
        <v>15555.401226000002</v>
      </c>
      <c r="AD71" s="122">
        <f>+L71+P71+T71+X71</f>
        <v>9017.3862870000012</v>
      </c>
      <c r="AF71" s="39" t="s">
        <v>45</v>
      </c>
      <c r="AG71" s="24" t="s">
        <v>46</v>
      </c>
      <c r="AH71" s="24" t="s">
        <v>103</v>
      </c>
      <c r="AI71" s="24" t="s">
        <v>75</v>
      </c>
      <c r="AJ71" s="24" t="s">
        <v>96</v>
      </c>
      <c r="AK71" s="38" t="s">
        <v>47</v>
      </c>
      <c r="AL71" s="38" t="s">
        <v>123</v>
      </c>
      <c r="AM71" s="38" t="s">
        <v>161</v>
      </c>
      <c r="AN71" s="14"/>
      <c r="AO71" s="26">
        <v>1</v>
      </c>
      <c r="AP71" s="166">
        <v>0.83550000000000002</v>
      </c>
      <c r="AQ71" s="29">
        <v>1074.2237210000001</v>
      </c>
      <c r="AR71" s="29">
        <v>1072.8383200000001</v>
      </c>
      <c r="AS71" s="23"/>
      <c r="AT71" s="26">
        <v>1</v>
      </c>
      <c r="AU71" s="166">
        <v>0.96499999999999997</v>
      </c>
      <c r="AV71" s="29">
        <v>2972.9319999999998</v>
      </c>
      <c r="AW71" s="29">
        <v>2969.6684799999998</v>
      </c>
      <c r="AX71" s="127"/>
      <c r="AY71" s="155">
        <v>1</v>
      </c>
      <c r="AZ71" s="162">
        <v>0.999</v>
      </c>
      <c r="BA71" s="31">
        <v>5169.3190000000004</v>
      </c>
      <c r="BB71" s="29">
        <v>3510.321966</v>
      </c>
      <c r="BC71" s="128"/>
      <c r="BD71" s="155">
        <v>1</v>
      </c>
      <c r="BE71" s="162">
        <v>0.29350000000000004</v>
      </c>
      <c r="BF71" s="191">
        <v>5022.9265050000004</v>
      </c>
      <c r="BG71" s="29">
        <v>1464.557521</v>
      </c>
      <c r="BH71" s="128"/>
      <c r="BI71" s="181">
        <v>1</v>
      </c>
      <c r="BJ71" s="67">
        <v>1316</v>
      </c>
      <c r="BK71" s="127"/>
      <c r="BL71" s="140">
        <v>1</v>
      </c>
      <c r="BM71" s="177">
        <f>+(AP71+AU71+AZ71+BE71)/5</f>
        <v>0.61860000000000004</v>
      </c>
      <c r="BN71" s="66">
        <f>+AQ71+AV71+BA71+BF71+BJ71</f>
        <v>15555.401226000002</v>
      </c>
      <c r="BO71" s="66">
        <f>+AR71+AW71+BB71+BG71</f>
        <v>9017.3862870000012</v>
      </c>
    </row>
    <row r="72" spans="1:68" s="6" customFormat="1" ht="15.75" x14ac:dyDescent="0.25">
      <c r="J72" s="184"/>
      <c r="K72" s="25">
        <f>+K71+K61+K52+K40+K36+K31+K16</f>
        <v>54581.458160000002</v>
      </c>
      <c r="L72" s="25">
        <f>+L71+L61+L52+L40+L36+L31+L16</f>
        <v>49495.308252000003</v>
      </c>
      <c r="N72" s="184"/>
      <c r="O72" s="25">
        <f>+O71+O61+O52+O40+O36+O31+O16</f>
        <v>67123.098043000005</v>
      </c>
      <c r="P72" s="25">
        <f>+P71+P61+P52+P40+P36+P31+P16</f>
        <v>65575.029076999999</v>
      </c>
      <c r="R72" s="184"/>
      <c r="S72" s="25">
        <f>+S71+S61+S52+S40+S36+S31+S16</f>
        <v>79642.616986000008</v>
      </c>
      <c r="T72" s="25">
        <f>+T71+T61+T52+T40+T36+T31+T16</f>
        <v>72861.304959000001</v>
      </c>
      <c r="V72" s="184"/>
      <c r="W72" s="25">
        <f>+W71+W61+W52+W40+W36+W31+W16</f>
        <v>88057.184485000005</v>
      </c>
      <c r="X72" s="25"/>
      <c r="Y72" s="184"/>
      <c r="AD72" s="123"/>
      <c r="AF72" s="55"/>
      <c r="AG72" s="56" t="s">
        <v>59</v>
      </c>
      <c r="AH72" s="56"/>
      <c r="AI72" s="56"/>
      <c r="AJ72" s="56"/>
      <c r="AK72" s="46"/>
      <c r="AL72" s="46"/>
      <c r="AM72" s="59"/>
      <c r="AN72" s="41"/>
      <c r="AO72" s="42"/>
      <c r="AP72" s="42"/>
      <c r="AQ72" s="43">
        <f>SUM(AQ71)</f>
        <v>1074.2237210000001</v>
      </c>
      <c r="AR72" s="43">
        <f>SUM(AR71)</f>
        <v>1072.8383200000001</v>
      </c>
      <c r="AS72" s="54"/>
      <c r="AT72" s="42"/>
      <c r="AU72" s="42"/>
      <c r="AV72" s="43">
        <f>SUM(AV71)</f>
        <v>2972.9319999999998</v>
      </c>
      <c r="AW72" s="43">
        <f>SUM(AW71)</f>
        <v>2969.6684799999998</v>
      </c>
      <c r="AY72" s="42"/>
      <c r="AZ72" s="42"/>
      <c r="BA72" s="43">
        <f>SUM(BA71)</f>
        <v>5169.3190000000004</v>
      </c>
      <c r="BB72" s="43">
        <f>SUM(BB71)</f>
        <v>3510.321966</v>
      </c>
      <c r="BC72" s="182"/>
      <c r="BD72" s="42"/>
      <c r="BE72" s="42"/>
      <c r="BF72" s="43">
        <f>SUM(BF71)</f>
        <v>5022.9265050000004</v>
      </c>
      <c r="BG72" s="43">
        <f>SUM(BG71)</f>
        <v>1464.557521</v>
      </c>
      <c r="BH72" s="182"/>
      <c r="BI72" s="42"/>
      <c r="BJ72" s="43">
        <f>SUM(BJ71)</f>
        <v>1316</v>
      </c>
      <c r="BL72" s="105"/>
      <c r="BM72" s="105"/>
      <c r="BN72" s="68">
        <f>SUM(BN71)</f>
        <v>15555.401226000002</v>
      </c>
      <c r="BO72" s="68">
        <f>SUM(BO71)</f>
        <v>9017.3862870000012</v>
      </c>
      <c r="BP72" s="109"/>
    </row>
    <row r="73" spans="1:68" x14ac:dyDescent="0.25">
      <c r="AC73" s="124">
        <f>+AC16+AC31+AC36+AC40+AC52+AC61+AC71</f>
        <v>341170.84095333325</v>
      </c>
      <c r="AD73" s="124">
        <f>+AD16+AD31+AD36+AD40+AD52+AD61+AD71</f>
        <v>219779.16169200002</v>
      </c>
      <c r="AO73" s="127"/>
      <c r="AP73" s="127"/>
      <c r="AQ73" s="127"/>
      <c r="AR73" s="127"/>
      <c r="AS73" s="173"/>
      <c r="AT73" s="127"/>
      <c r="AU73" s="127"/>
      <c r="AV73" s="127"/>
      <c r="AW73" s="127"/>
      <c r="BB73" s="127"/>
      <c r="BC73" s="127"/>
      <c r="BG73" s="127"/>
      <c r="BH73" s="127"/>
      <c r="BI73" s="127"/>
    </row>
    <row r="74" spans="1:68" x14ac:dyDescent="0.25">
      <c r="BB74" s="127"/>
      <c r="BC74" s="127"/>
      <c r="BG74" s="127"/>
      <c r="BH74" s="127"/>
      <c r="BI74" s="127"/>
    </row>
  </sheetData>
  <mergeCells count="519">
    <mergeCell ref="M13:P13"/>
    <mergeCell ref="AF3:AK3"/>
    <mergeCell ref="AF4:AK4"/>
    <mergeCell ref="AF5:AK5"/>
    <mergeCell ref="AF6:AK6"/>
    <mergeCell ref="AG10:AK10"/>
    <mergeCell ref="BD13:BG13"/>
    <mergeCell ref="BI13:BJ13"/>
    <mergeCell ref="BL13:BO13"/>
    <mergeCell ref="AH13:AH15"/>
    <mergeCell ref="AI13:AI15"/>
    <mergeCell ref="AJ13:AJ15"/>
    <mergeCell ref="AK13:AK15"/>
    <mergeCell ref="AL13:AL15"/>
    <mergeCell ref="AM13:AM15"/>
    <mergeCell ref="AA14:AA15"/>
    <mergeCell ref="AB14:AB15"/>
    <mergeCell ref="AC14:AC15"/>
    <mergeCell ref="AD14:AD15"/>
    <mergeCell ref="AT14:AU14"/>
    <mergeCell ref="AV14:AW14"/>
    <mergeCell ref="AY14:AZ14"/>
    <mergeCell ref="BA14:BB14"/>
    <mergeCell ref="Y14:Y15"/>
    <mergeCell ref="A14:A15"/>
    <mergeCell ref="B14:B15"/>
    <mergeCell ref="C14:C15"/>
    <mergeCell ref="D14:D15"/>
    <mergeCell ref="E14:E15"/>
    <mergeCell ref="F14:F15"/>
    <mergeCell ref="AO13:AR13"/>
    <mergeCell ref="AT13:AW13"/>
    <mergeCell ref="AY13:BB13"/>
    <mergeCell ref="Q13:T13"/>
    <mergeCell ref="U13:X13"/>
    <mergeCell ref="Y13:Z13"/>
    <mergeCell ref="AA13:AD13"/>
    <mergeCell ref="AF13:AF15"/>
    <mergeCell ref="AG13:AG15"/>
    <mergeCell ref="Q14:R14"/>
    <mergeCell ref="S14:T14"/>
    <mergeCell ref="U14:V14"/>
    <mergeCell ref="W14:X14"/>
    <mergeCell ref="A13:B13"/>
    <mergeCell ref="C13:D13"/>
    <mergeCell ref="E13:F13"/>
    <mergeCell ref="G13:H13"/>
    <mergeCell ref="I13:L13"/>
    <mergeCell ref="G14:G15"/>
    <mergeCell ref="H14:H15"/>
    <mergeCell ref="I14:J14"/>
    <mergeCell ref="K14:L14"/>
    <mergeCell ref="M14:N14"/>
    <mergeCell ref="O14:P14"/>
    <mergeCell ref="BN14:BN15"/>
    <mergeCell ref="BO14:BO15"/>
    <mergeCell ref="A16:A22"/>
    <mergeCell ref="B16:B22"/>
    <mergeCell ref="C16:C22"/>
    <mergeCell ref="D16:D22"/>
    <mergeCell ref="E16:E22"/>
    <mergeCell ref="F16:F22"/>
    <mergeCell ref="G16:G22"/>
    <mergeCell ref="H16:H22"/>
    <mergeCell ref="BD14:BE14"/>
    <mergeCell ref="BF14:BG14"/>
    <mergeCell ref="BI14:BI15"/>
    <mergeCell ref="BJ14:BJ15"/>
    <mergeCell ref="BL14:BL15"/>
    <mergeCell ref="BM14:BM15"/>
    <mergeCell ref="AO14:AP14"/>
    <mergeCell ref="AQ14:AR14"/>
    <mergeCell ref="Z14:Z15"/>
    <mergeCell ref="Q16:Q22"/>
    <mergeCell ref="R16:R22"/>
    <mergeCell ref="S16:S22"/>
    <mergeCell ref="T16:T22"/>
    <mergeCell ref="I16:I22"/>
    <mergeCell ref="J16:J22"/>
    <mergeCell ref="K16:K22"/>
    <mergeCell ref="L16:L22"/>
    <mergeCell ref="M16:M22"/>
    <mergeCell ref="N16:N22"/>
    <mergeCell ref="AH16:AH22"/>
    <mergeCell ref="AI16:AI22"/>
    <mergeCell ref="AJ16:AJ22"/>
    <mergeCell ref="AM16:AM22"/>
    <mergeCell ref="A28:B28"/>
    <mergeCell ref="C28:D28"/>
    <mergeCell ref="E28:F28"/>
    <mergeCell ref="G28:H28"/>
    <mergeCell ref="I28:L28"/>
    <mergeCell ref="M28:P28"/>
    <mergeCell ref="AA16:AA22"/>
    <mergeCell ref="AB16:AB22"/>
    <mergeCell ref="AC16:AC22"/>
    <mergeCell ref="AD16:AD22"/>
    <mergeCell ref="AF16:AF22"/>
    <mergeCell ref="AG16:AG22"/>
    <mergeCell ref="U16:U22"/>
    <mergeCell ref="V16:V22"/>
    <mergeCell ref="W16:W22"/>
    <mergeCell ref="X16:X22"/>
    <mergeCell ref="Y16:Y22"/>
    <mergeCell ref="Z16:Z22"/>
    <mergeCell ref="O16:O22"/>
    <mergeCell ref="P16:P22"/>
    <mergeCell ref="BD28:BG28"/>
    <mergeCell ref="BI28:BJ28"/>
    <mergeCell ref="BL28:BO28"/>
    <mergeCell ref="AH28:AH30"/>
    <mergeCell ref="AI28:AI30"/>
    <mergeCell ref="AJ28:AJ30"/>
    <mergeCell ref="AK28:AK30"/>
    <mergeCell ref="AL28:AL30"/>
    <mergeCell ref="AM28:AM30"/>
    <mergeCell ref="AV29:AW29"/>
    <mergeCell ref="AY29:AZ29"/>
    <mergeCell ref="BA29:BB29"/>
    <mergeCell ref="A29:A30"/>
    <mergeCell ref="B29:B30"/>
    <mergeCell ref="C29:C30"/>
    <mergeCell ref="D29:D30"/>
    <mergeCell ref="E29:E30"/>
    <mergeCell ref="F29:F30"/>
    <mergeCell ref="AO28:AR28"/>
    <mergeCell ref="AT28:AW28"/>
    <mergeCell ref="AY28:BB28"/>
    <mergeCell ref="Q28:T28"/>
    <mergeCell ref="U28:X28"/>
    <mergeCell ref="Y28:Z28"/>
    <mergeCell ref="AA28:AD28"/>
    <mergeCell ref="AF28:AF30"/>
    <mergeCell ref="AG28:AG30"/>
    <mergeCell ref="Q29:R29"/>
    <mergeCell ref="S29:T29"/>
    <mergeCell ref="U29:V29"/>
    <mergeCell ref="W29:X29"/>
    <mergeCell ref="AA29:AA30"/>
    <mergeCell ref="AB29:AB30"/>
    <mergeCell ref="AC29:AC30"/>
    <mergeCell ref="AD29:AD30"/>
    <mergeCell ref="G29:G30"/>
    <mergeCell ref="H29:H30"/>
    <mergeCell ref="I29:J29"/>
    <mergeCell ref="K29:L29"/>
    <mergeCell ref="M29:N29"/>
    <mergeCell ref="O29:P29"/>
    <mergeCell ref="BN29:BN30"/>
    <mergeCell ref="BO29:BO30"/>
    <mergeCell ref="A31:A34"/>
    <mergeCell ref="B31:B34"/>
    <mergeCell ref="C31:C34"/>
    <mergeCell ref="D31:D34"/>
    <mergeCell ref="E31:E34"/>
    <mergeCell ref="F31:F34"/>
    <mergeCell ref="G31:G34"/>
    <mergeCell ref="H31:H34"/>
    <mergeCell ref="BD29:BE29"/>
    <mergeCell ref="BF29:BG29"/>
    <mergeCell ref="BI29:BI30"/>
    <mergeCell ref="BJ29:BJ30"/>
    <mergeCell ref="BL29:BL30"/>
    <mergeCell ref="BM29:BM30"/>
    <mergeCell ref="AO29:AP29"/>
    <mergeCell ref="AQ29:AR29"/>
    <mergeCell ref="AT29:AU29"/>
    <mergeCell ref="Y29:Y30"/>
    <mergeCell ref="Z29:Z30"/>
    <mergeCell ref="AM31:AM34"/>
    <mergeCell ref="A36:A38"/>
    <mergeCell ref="B36:B38"/>
    <mergeCell ref="C36:C38"/>
    <mergeCell ref="D36:D38"/>
    <mergeCell ref="E36:E38"/>
    <mergeCell ref="F36:F38"/>
    <mergeCell ref="AA31:AA34"/>
    <mergeCell ref="AB31:AB34"/>
    <mergeCell ref="AC31:AC34"/>
    <mergeCell ref="AD31:AD34"/>
    <mergeCell ref="AF31:AF34"/>
    <mergeCell ref="AG31:AG34"/>
    <mergeCell ref="U31:U34"/>
    <mergeCell ref="V31:V34"/>
    <mergeCell ref="W31:W34"/>
    <mergeCell ref="X31:X34"/>
    <mergeCell ref="Y31:Y34"/>
    <mergeCell ref="Z31:Z34"/>
    <mergeCell ref="O31:O34"/>
    <mergeCell ref="P31:P34"/>
    <mergeCell ref="Q31:Q34"/>
    <mergeCell ref="G36:G38"/>
    <mergeCell ref="H36:H38"/>
    <mergeCell ref="I36:I38"/>
    <mergeCell ref="J36:J38"/>
    <mergeCell ref="K36:K38"/>
    <mergeCell ref="L36:L38"/>
    <mergeCell ref="AH31:AH34"/>
    <mergeCell ref="S36:S38"/>
    <mergeCell ref="T36:T38"/>
    <mergeCell ref="U36:U38"/>
    <mergeCell ref="V36:V38"/>
    <mergeCell ref="W36:W38"/>
    <mergeCell ref="X36:X38"/>
    <mergeCell ref="M36:M38"/>
    <mergeCell ref="N36:N38"/>
    <mergeCell ref="O36:O38"/>
    <mergeCell ref="P36:P38"/>
    <mergeCell ref="Q36:Q38"/>
    <mergeCell ref="R36:R38"/>
    <mergeCell ref="AF36:AF38"/>
    <mergeCell ref="AG36:AG38"/>
    <mergeCell ref="AH36:AH38"/>
    <mergeCell ref="AI31:AI34"/>
    <mergeCell ref="AJ31:AJ34"/>
    <mergeCell ref="T31:T34"/>
    <mergeCell ref="I31:I34"/>
    <mergeCell ref="J31:J34"/>
    <mergeCell ref="K31:K34"/>
    <mergeCell ref="L31:L34"/>
    <mergeCell ref="M31:M34"/>
    <mergeCell ref="N31:N34"/>
    <mergeCell ref="R31:R34"/>
    <mergeCell ref="S31:S34"/>
    <mergeCell ref="AI36:AI38"/>
    <mergeCell ref="AJ36:AJ38"/>
    <mergeCell ref="AM36:AM38"/>
    <mergeCell ref="Y36:Y38"/>
    <mergeCell ref="Z36:Z38"/>
    <mergeCell ref="AA36:AA38"/>
    <mergeCell ref="AB36:AB38"/>
    <mergeCell ref="AC36:AC38"/>
    <mergeCell ref="AD36:AD38"/>
    <mergeCell ref="G40:G42"/>
    <mergeCell ref="H40:H42"/>
    <mergeCell ref="I40:I42"/>
    <mergeCell ref="J40:J42"/>
    <mergeCell ref="K40:K42"/>
    <mergeCell ref="L40:L42"/>
    <mergeCell ref="A40:A42"/>
    <mergeCell ref="B40:B42"/>
    <mergeCell ref="C40:C42"/>
    <mergeCell ref="D40:D42"/>
    <mergeCell ref="E40:E42"/>
    <mergeCell ref="F40:F42"/>
    <mergeCell ref="S40:S42"/>
    <mergeCell ref="T40:T42"/>
    <mergeCell ref="U40:U42"/>
    <mergeCell ref="V40:V42"/>
    <mergeCell ref="W40:W42"/>
    <mergeCell ref="X40:X42"/>
    <mergeCell ref="M40:M42"/>
    <mergeCell ref="N40:N42"/>
    <mergeCell ref="O40:O42"/>
    <mergeCell ref="P40:P42"/>
    <mergeCell ref="Q40:Q42"/>
    <mergeCell ref="R40:R42"/>
    <mergeCell ref="AF40:AF42"/>
    <mergeCell ref="AG40:AG42"/>
    <mergeCell ref="AH40:AH42"/>
    <mergeCell ref="AI40:AI42"/>
    <mergeCell ref="AJ40:AJ42"/>
    <mergeCell ref="AM40:AM42"/>
    <mergeCell ref="Y40:Y42"/>
    <mergeCell ref="Z40:Z42"/>
    <mergeCell ref="AA40:AA42"/>
    <mergeCell ref="AB40:AB42"/>
    <mergeCell ref="AC40:AC42"/>
    <mergeCell ref="AD40:AD42"/>
    <mergeCell ref="A49:B49"/>
    <mergeCell ref="C49:D49"/>
    <mergeCell ref="E49:F49"/>
    <mergeCell ref="G49:H49"/>
    <mergeCell ref="I49:L49"/>
    <mergeCell ref="BD49:BG49"/>
    <mergeCell ref="BI49:BJ49"/>
    <mergeCell ref="BL49:BO49"/>
    <mergeCell ref="AH49:AH51"/>
    <mergeCell ref="AI49:AI51"/>
    <mergeCell ref="AJ49:AJ51"/>
    <mergeCell ref="AK49:AK51"/>
    <mergeCell ref="AL49:AL51"/>
    <mergeCell ref="AM49:AM51"/>
    <mergeCell ref="BN50:BN51"/>
    <mergeCell ref="BO50:BO51"/>
    <mergeCell ref="BF50:BG50"/>
    <mergeCell ref="BI50:BI51"/>
    <mergeCell ref="BJ50:BJ51"/>
    <mergeCell ref="BL50:BL51"/>
    <mergeCell ref="BM50:BM51"/>
    <mergeCell ref="M49:P49"/>
    <mergeCell ref="AO49:AR49"/>
    <mergeCell ref="AT49:AW49"/>
    <mergeCell ref="AY49:BB49"/>
    <mergeCell ref="Q49:T49"/>
    <mergeCell ref="U49:X49"/>
    <mergeCell ref="Y49:Z49"/>
    <mergeCell ref="AA49:AD49"/>
    <mergeCell ref="AF49:AF51"/>
    <mergeCell ref="AG49:AG51"/>
    <mergeCell ref="Q50:R50"/>
    <mergeCell ref="S50:T50"/>
    <mergeCell ref="U50:V50"/>
    <mergeCell ref="W50:X50"/>
    <mergeCell ref="G50:G51"/>
    <mergeCell ref="H50:H51"/>
    <mergeCell ref="I50:J50"/>
    <mergeCell ref="K50:L50"/>
    <mergeCell ref="M50:N50"/>
    <mergeCell ref="O50:P50"/>
    <mergeCell ref="A50:A51"/>
    <mergeCell ref="B50:B51"/>
    <mergeCell ref="C50:C51"/>
    <mergeCell ref="D50:D51"/>
    <mergeCell ref="E50:E51"/>
    <mergeCell ref="F50:F51"/>
    <mergeCell ref="BD50:BE50"/>
    <mergeCell ref="AO50:AP50"/>
    <mergeCell ref="AQ50:AR50"/>
    <mergeCell ref="AT50:AU50"/>
    <mergeCell ref="AV50:AW50"/>
    <mergeCell ref="AY50:AZ50"/>
    <mergeCell ref="BA50:BB50"/>
    <mergeCell ref="Y50:Y51"/>
    <mergeCell ref="Z50:Z51"/>
    <mergeCell ref="AA50:AA51"/>
    <mergeCell ref="AB50:AB51"/>
    <mergeCell ref="AC50:AC51"/>
    <mergeCell ref="AD50:AD51"/>
    <mergeCell ref="AF52:AF53"/>
    <mergeCell ref="AG52:AG53"/>
    <mergeCell ref="U52:U53"/>
    <mergeCell ref="V52:V53"/>
    <mergeCell ref="W52:W53"/>
    <mergeCell ref="X52:X53"/>
    <mergeCell ref="Y52:Y53"/>
    <mergeCell ref="A52:A53"/>
    <mergeCell ref="B52:B53"/>
    <mergeCell ref="C52:C53"/>
    <mergeCell ref="D52:D53"/>
    <mergeCell ref="E52:E53"/>
    <mergeCell ref="F52:F53"/>
    <mergeCell ref="G52:G53"/>
    <mergeCell ref="H52:H53"/>
    <mergeCell ref="Q52:Q53"/>
    <mergeCell ref="R52:R53"/>
    <mergeCell ref="S52:S53"/>
    <mergeCell ref="T52:T53"/>
    <mergeCell ref="I52:I53"/>
    <mergeCell ref="J52:J53"/>
    <mergeCell ref="K52:K53"/>
    <mergeCell ref="BI58:BJ58"/>
    <mergeCell ref="BL58:BO58"/>
    <mergeCell ref="A59:A60"/>
    <mergeCell ref="B59:B60"/>
    <mergeCell ref="C59:C60"/>
    <mergeCell ref="D59:D60"/>
    <mergeCell ref="E59:E60"/>
    <mergeCell ref="AI58:AI60"/>
    <mergeCell ref="AJ58:AJ60"/>
    <mergeCell ref="AK58:AK60"/>
    <mergeCell ref="AL58:AL60"/>
    <mergeCell ref="AM58:AM60"/>
    <mergeCell ref="AO58:AR58"/>
    <mergeCell ref="U58:X58"/>
    <mergeCell ref="Y58:Z58"/>
    <mergeCell ref="AA58:AD58"/>
    <mergeCell ref="AF58:AF60"/>
    <mergeCell ref="AG58:AG60"/>
    <mergeCell ref="AH58:AH60"/>
    <mergeCell ref="Z59:Z60"/>
    <mergeCell ref="AA59:AA60"/>
    <mergeCell ref="A58:B58"/>
    <mergeCell ref="C58:D58"/>
    <mergeCell ref="E58:F58"/>
    <mergeCell ref="F59:F60"/>
    <mergeCell ref="G59:G60"/>
    <mergeCell ref="H59:H60"/>
    <mergeCell ref="I59:J59"/>
    <mergeCell ref="K59:L59"/>
    <mergeCell ref="M59:N59"/>
    <mergeCell ref="AT58:AW58"/>
    <mergeCell ref="Z52:Z53"/>
    <mergeCell ref="O52:O53"/>
    <mergeCell ref="P52:P53"/>
    <mergeCell ref="L52:L53"/>
    <mergeCell ref="M52:M53"/>
    <mergeCell ref="N52:N53"/>
    <mergeCell ref="AH52:AH53"/>
    <mergeCell ref="AI52:AI53"/>
    <mergeCell ref="AJ52:AJ53"/>
    <mergeCell ref="G58:H58"/>
    <mergeCell ref="I58:L58"/>
    <mergeCell ref="M58:P58"/>
    <mergeCell ref="Q58:T58"/>
    <mergeCell ref="AA52:AA53"/>
    <mergeCell ref="AB52:AB53"/>
    <mergeCell ref="AC52:AC53"/>
    <mergeCell ref="AD52:AD53"/>
    <mergeCell ref="AY58:BB58"/>
    <mergeCell ref="BD58:BG58"/>
    <mergeCell ref="AD59:AD60"/>
    <mergeCell ref="AO59:AP59"/>
    <mergeCell ref="AQ59:AR59"/>
    <mergeCell ref="AT59:AU59"/>
    <mergeCell ref="AV59:AW59"/>
    <mergeCell ref="AY59:AZ59"/>
    <mergeCell ref="O59:P59"/>
    <mergeCell ref="Q59:R59"/>
    <mergeCell ref="S59:T59"/>
    <mergeCell ref="U59:V59"/>
    <mergeCell ref="W59:X59"/>
    <mergeCell ref="Y59:Y60"/>
    <mergeCell ref="AB59:AB60"/>
    <mergeCell ref="AC59:AC60"/>
    <mergeCell ref="BM59:BM60"/>
    <mergeCell ref="BN59:BN60"/>
    <mergeCell ref="BO59:BO60"/>
    <mergeCell ref="BA59:BB59"/>
    <mergeCell ref="BD59:BE59"/>
    <mergeCell ref="BF59:BG59"/>
    <mergeCell ref="BI59:BI60"/>
    <mergeCell ref="BJ59:BJ60"/>
    <mergeCell ref="BL59:BL60"/>
    <mergeCell ref="A68:B68"/>
    <mergeCell ref="C68:D68"/>
    <mergeCell ref="E68:F68"/>
    <mergeCell ref="G68:H68"/>
    <mergeCell ref="I68:L68"/>
    <mergeCell ref="M68:P68"/>
    <mergeCell ref="Q68:T68"/>
    <mergeCell ref="T61:T63"/>
    <mergeCell ref="U61:U63"/>
    <mergeCell ref="P61:P63"/>
    <mergeCell ref="Q61:Q63"/>
    <mergeCell ref="R61:R63"/>
    <mergeCell ref="S61:S63"/>
    <mergeCell ref="H61:H63"/>
    <mergeCell ref="I61:I63"/>
    <mergeCell ref="BM69:BM70"/>
    <mergeCell ref="AT68:AW68"/>
    <mergeCell ref="AY68:BB68"/>
    <mergeCell ref="BD68:BG68"/>
    <mergeCell ref="BI68:BJ68"/>
    <mergeCell ref="BL68:BO68"/>
    <mergeCell ref="A69:A70"/>
    <mergeCell ref="B69:B70"/>
    <mergeCell ref="C69:C70"/>
    <mergeCell ref="D69:D70"/>
    <mergeCell ref="E69:E70"/>
    <mergeCell ref="AI68:AI70"/>
    <mergeCell ref="AJ68:AJ70"/>
    <mergeCell ref="AK68:AK70"/>
    <mergeCell ref="AL68:AL70"/>
    <mergeCell ref="AM68:AM70"/>
    <mergeCell ref="AO68:AR68"/>
    <mergeCell ref="U68:X68"/>
    <mergeCell ref="Y68:Z68"/>
    <mergeCell ref="AA68:AD68"/>
    <mergeCell ref="AF68:AF70"/>
    <mergeCell ref="AG68:AG70"/>
    <mergeCell ref="AH68:AH70"/>
    <mergeCell ref="Z69:Z70"/>
    <mergeCell ref="AT69:AU69"/>
    <mergeCell ref="AV69:AW69"/>
    <mergeCell ref="AY69:AZ69"/>
    <mergeCell ref="O69:P69"/>
    <mergeCell ref="Q69:R69"/>
    <mergeCell ref="AB61:AB63"/>
    <mergeCell ref="W69:X69"/>
    <mergeCell ref="Y69:Y70"/>
    <mergeCell ref="F69:F70"/>
    <mergeCell ref="G69:G70"/>
    <mergeCell ref="H69:H70"/>
    <mergeCell ref="I69:J69"/>
    <mergeCell ref="K69:L69"/>
    <mergeCell ref="M69:N69"/>
    <mergeCell ref="AA69:AA70"/>
    <mergeCell ref="AB69:AB70"/>
    <mergeCell ref="AC69:AC70"/>
    <mergeCell ref="V61:V63"/>
    <mergeCell ref="S69:T69"/>
    <mergeCell ref="U69:V69"/>
    <mergeCell ref="J61:J63"/>
    <mergeCell ref="K61:K63"/>
    <mergeCell ref="L61:L63"/>
    <mergeCell ref="M61:M63"/>
    <mergeCell ref="N61:N63"/>
    <mergeCell ref="O61:O63"/>
    <mergeCell ref="BN69:BN70"/>
    <mergeCell ref="BO69:BO70"/>
    <mergeCell ref="A61:A63"/>
    <mergeCell ref="B61:B63"/>
    <mergeCell ref="C61:C63"/>
    <mergeCell ref="D61:D63"/>
    <mergeCell ref="E61:E63"/>
    <mergeCell ref="F61:F63"/>
    <mergeCell ref="G61:G63"/>
    <mergeCell ref="BA69:BB69"/>
    <mergeCell ref="BD69:BE69"/>
    <mergeCell ref="BF69:BG69"/>
    <mergeCell ref="BI69:BI70"/>
    <mergeCell ref="BJ69:BJ70"/>
    <mergeCell ref="BL69:BL70"/>
    <mergeCell ref="AD69:AD70"/>
    <mergeCell ref="AO69:AP69"/>
    <mergeCell ref="AQ69:AR69"/>
    <mergeCell ref="AF61:AF63"/>
    <mergeCell ref="AG61:AG63"/>
    <mergeCell ref="AH61:AH63"/>
    <mergeCell ref="AI61:AI63"/>
    <mergeCell ref="AJ61:AJ63"/>
    <mergeCell ref="AC61:AC63"/>
    <mergeCell ref="AD61:AD63"/>
    <mergeCell ref="W61:W63"/>
    <mergeCell ref="X61:X63"/>
    <mergeCell ref="Y61:Y63"/>
    <mergeCell ref="Z61:Z63"/>
    <mergeCell ref="AA61:AA6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DIFERENCIAS</vt:lpstr>
      <vt:lpstr>SOPORTE REPROGRAMACIÓN $ 2017</vt:lpstr>
      <vt:lpstr>Mayo 2019</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RAUL ALEJANDRO MESA VARGAS</cp:lastModifiedBy>
  <cp:lastPrinted>2018-08-30T20:26:02Z</cp:lastPrinted>
  <dcterms:created xsi:type="dcterms:W3CDTF">2009-07-24T20:19:08Z</dcterms:created>
  <dcterms:modified xsi:type="dcterms:W3CDTF">2019-06-27T19:42:38Z</dcterms:modified>
</cp:coreProperties>
</file>