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PLURIANUAL 2021\"/>
    </mc:Choice>
  </mc:AlternateContent>
  <bookViews>
    <workbookView xWindow="0" yWindow="0" windowWidth="14520" windowHeight="10800" tabRatio="553" firstSheet="2" activeTab="2"/>
  </bookViews>
  <sheets>
    <sheet name="DIFERENCIAS" sheetId="52" state="hidden" r:id="rId1"/>
    <sheet name="SOPORTE REPROGRAMACIÓN $ 2017" sheetId="53" state="hidden" r:id="rId2"/>
    <sheet name="Marzo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'Marzo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I21" i="93" l="1"/>
  <c r="AL21" i="93"/>
  <c r="AK21" i="93"/>
  <c r="AJ21" i="93"/>
  <c r="Q70" i="93" l="1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6" i="93"/>
  <c r="AF56" i="93" l="1"/>
  <c r="AA56" i="93"/>
  <c r="V56" i="93"/>
  <c r="AF55" i="93"/>
  <c r="AA55" i="93"/>
  <c r="V55" i="93"/>
  <c r="AF54" i="93"/>
  <c r="AA54" i="93"/>
  <c r="V54" i="93"/>
  <c r="AI88" i="93" l="1"/>
  <c r="AI18" i="93"/>
  <c r="Q56" i="93" l="1"/>
  <c r="Q55" i="93"/>
  <c r="Q54" i="93"/>
  <c r="Q40" i="93"/>
  <c r="Q39" i="93"/>
  <c r="Q38" i="93"/>
  <c r="L70" i="93" l="1"/>
  <c r="AJ18" i="93" l="1"/>
  <c r="AF71" i="93" l="1"/>
  <c r="AF70" i="93"/>
  <c r="AA71" i="93"/>
  <c r="AA70" i="93"/>
  <c r="V71" i="93"/>
  <c r="V70" i="93"/>
  <c r="Q71" i="93"/>
  <c r="L71" i="93"/>
  <c r="AF38" i="93"/>
  <c r="AA39" i="93"/>
  <c r="AA38" i="93"/>
  <c r="V39" i="93"/>
  <c r="V38" i="93"/>
  <c r="AF24" i="93"/>
  <c r="AF22" i="93"/>
  <c r="AF19" i="93"/>
  <c r="AF18" i="93"/>
  <c r="AA24" i="93"/>
  <c r="AA22" i="93"/>
  <c r="AA19" i="93"/>
  <c r="AA18" i="93"/>
  <c r="V24" i="93"/>
  <c r="V22" i="93"/>
  <c r="V19" i="93"/>
  <c r="V18" i="93"/>
  <c r="Q24" i="93"/>
  <c r="Q22" i="93"/>
  <c r="Q19" i="93"/>
  <c r="Q18" i="93"/>
  <c r="L24" i="93"/>
  <c r="H84" i="93"/>
  <c r="E84" i="93"/>
  <c r="H69" i="93"/>
  <c r="E69" i="93"/>
  <c r="H53" i="93"/>
  <c r="E53" i="93"/>
  <c r="H37" i="93"/>
  <c r="E37" i="93"/>
  <c r="H17" i="93"/>
  <c r="E17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0" i="93"/>
  <c r="AK20" i="93"/>
  <c r="AJ20" i="93"/>
  <c r="AI20" i="93"/>
  <c r="AI19" i="93"/>
  <c r="AI17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19" i="93"/>
  <c r="AK19" i="93"/>
  <c r="AJ19" i="93"/>
  <c r="AL17" i="93" l="1"/>
  <c r="AL18" i="93"/>
  <c r="AJ17" i="93"/>
  <c r="AK18" i="93"/>
  <c r="AK17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 s="1"/>
  <c r="J58" i="53"/>
  <c r="N58" i="53" s="1"/>
  <c r="J49" i="53"/>
  <c r="P49" i="53"/>
  <c r="N49" i="53"/>
  <c r="J48" i="53"/>
  <c r="I50" i="53"/>
  <c r="I40" i="53"/>
  <c r="J38" i="53"/>
  <c r="L38" i="53" s="1"/>
  <c r="J39" i="53"/>
  <c r="L39" i="53" s="1"/>
  <c r="J37" i="53"/>
  <c r="O36" i="53"/>
  <c r="J34" i="53"/>
  <c r="J35" i="53"/>
  <c r="L35" i="53" s="1"/>
  <c r="J33" i="53"/>
  <c r="P33" i="53" s="1"/>
  <c r="I36" i="53"/>
  <c r="J31" i="53"/>
  <c r="J30" i="53"/>
  <c r="P30" i="53" s="1"/>
  <c r="I32" i="53"/>
  <c r="J17" i="53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2" i="53" s="1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R49" i="53" s="1"/>
  <c r="P57" i="53"/>
  <c r="P20" i="53"/>
  <c r="L33" i="53"/>
  <c r="N33" i="53"/>
  <c r="N38" i="53"/>
  <c r="P37" i="53"/>
  <c r="N37" i="53"/>
  <c r="L37" i="53"/>
  <c r="R37" i="53" s="1"/>
  <c r="L30" i="53"/>
  <c r="N30" i="53"/>
  <c r="J36" i="53"/>
  <c r="L34" i="53"/>
  <c r="P34" i="53"/>
  <c r="P17" i="53"/>
  <c r="L17" i="53"/>
  <c r="P31" i="53"/>
  <c r="J32" i="53"/>
  <c r="L31" i="53"/>
  <c r="N31" i="53"/>
  <c r="N32" i="53" s="1"/>
  <c r="N34" i="53"/>
  <c r="N17" i="53"/>
  <c r="N19" i="53"/>
  <c r="L19" i="53"/>
  <c r="Q50" i="53"/>
  <c r="N48" i="53"/>
  <c r="N50" i="53"/>
  <c r="L48" i="53"/>
  <c r="R48" i="53" s="1"/>
  <c r="P48" i="53"/>
  <c r="P58" i="53"/>
  <c r="P59" i="53" s="1"/>
  <c r="J50" i="53"/>
  <c r="L20" i="53"/>
  <c r="J59" i="53"/>
  <c r="L66" i="53"/>
  <c r="L67" i="53" s="1"/>
  <c r="J67" i="53"/>
  <c r="P16" i="53"/>
  <c r="L58" i="53"/>
  <c r="P66" i="53"/>
  <c r="P67" i="53" s="1"/>
  <c r="N16" i="53"/>
  <c r="L32" i="53"/>
  <c r="L50" i="53"/>
  <c r="R33" i="53" l="1"/>
  <c r="L36" i="53"/>
  <c r="Q40" i="53"/>
  <c r="Q59" i="53"/>
  <c r="Q36" i="53"/>
  <c r="P38" i="53"/>
  <c r="L59" i="53"/>
  <c r="R66" i="53"/>
  <c r="R67" i="53" s="1"/>
  <c r="T67" i="53" s="1"/>
  <c r="J21" i="53"/>
  <c r="R57" i="53"/>
  <c r="Q21" i="53"/>
  <c r="R31" i="53"/>
  <c r="R50" i="53"/>
  <c r="T50" i="53" s="1"/>
  <c r="P50" i="53"/>
  <c r="P35" i="53"/>
  <c r="P18" i="53"/>
  <c r="P21" i="53" s="1"/>
  <c r="R17" i="53"/>
  <c r="F69" i="53"/>
  <c r="N35" i="53"/>
  <c r="N36" i="53" s="1"/>
  <c r="R20" i="53"/>
  <c r="R19" i="53"/>
  <c r="N18" i="53"/>
  <c r="R34" i="53"/>
  <c r="R30" i="53"/>
  <c r="R32" i="53" s="1"/>
  <c r="T32" i="53" s="1"/>
  <c r="P32" i="53"/>
  <c r="R58" i="53"/>
  <c r="R59" i="53" s="1"/>
  <c r="T59" i="53" s="1"/>
  <c r="N59" i="53"/>
  <c r="L21" i="53"/>
  <c r="R16" i="53"/>
  <c r="L40" i="53"/>
  <c r="R38" i="53"/>
  <c r="P36" i="53"/>
  <c r="P39" i="53"/>
  <c r="P40" i="53" s="1"/>
  <c r="J40" i="53"/>
  <c r="N39" i="53"/>
  <c r="N40" i="53" s="1"/>
  <c r="AK25" i="93"/>
  <c r="AL25" i="93"/>
  <c r="R18" i="53" l="1"/>
  <c r="Q69" i="53"/>
  <c r="R35" i="53"/>
  <c r="R36" i="53" s="1"/>
  <c r="T36" i="53" s="1"/>
  <c r="R21" i="53"/>
  <c r="N21" i="53"/>
  <c r="T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<sst xmlns="http://schemas.openxmlformats.org/spreadsheetml/2006/main" count="492" uniqueCount="178">
  <si>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</si>
  <si>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</si>
  <si>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</si>
  <si>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</si>
  <si>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</si>
  <si>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</si>
  <si>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</si>
  <si>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</si>
  <si>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</si>
  <si>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</si>
  <si>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</si>
  <si>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</si>
  <si>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</si>
  <si>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</si>
  <si>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</si>
  <si>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</si>
  <si>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</si>
  <si>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</si>
  <si>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</si>
  <si>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</si>
  <si>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</si>
  <si>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</si>
  <si>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</si>
  <si>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</si>
  <si>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</si>
  <si>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</si>
  <si>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</si>
  <si>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</si>
  <si>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</si>
  <si>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</si>
  <si>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</si>
  <si>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</si>
  <si>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</si>
  <si>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</si>
  <si>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</si>
  <si>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</si>
  <si>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</si>
  <si>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</si>
  <si>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</si>
  <si>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</si>
  <si>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</si>
  <si>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</si>
  <si>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</si>
  <si>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</si>
  <si>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</si>
  <si>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</si>
  <si>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</si>
  <si>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</si>
  <si>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</si>
  <si>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</si>
  <si>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</si>
  <si>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</si>
  <si>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</si>
  <si>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</si>
  <si>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</si>
  <si>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</si>
  <si>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</si>
  <si>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</si>
  <si>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</si>
  <si>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</si>
  <si>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</si>
  <si>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</si>
  <si>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</si>
  <si>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</si>
  <si>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</si>
  <si>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</si>
  <si>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</si>
  <si>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</si>
  <si>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</si>
  <si>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</si>
  <si>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</si>
  <si>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</si>
  <si>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</si>
  <si>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</si>
  <si>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</si>
  <si>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</si>
  <si>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</si>
  <si>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</si>
  <si>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</si>
  <si>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</si>
  <si>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</si>
  <si>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</si>
  <si>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</si>
  <si>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</si>
  <si>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</si>
  <si>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</si>
  <si>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</si>
  <si>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</si>
  <si>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</si>
  <si>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</si>
  <si>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</si>
  <si>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</si>
  <si>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</si>
  <si>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</si>
  <si>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</si>
  <si>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</si>
  <si>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</si>
  <si>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</si>
  <si>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</si>
  <si>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</si>
  <si>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</si>
  <si>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</si>
  <si>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</si>
  <si>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</si>
  <si>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</si>
  <si>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</si>
  <si>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</si>
  <si>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</si>
  <si>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</si>
  <si>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</si>
  <si>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</si>
  <si>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</si>
  <si>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</si>
  <si>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</si>
  <si>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</si>
  <si>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</si>
  <si>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</si>
  <si>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</si>
  <si>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</si>
  <si>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</si>
  <si>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</si>
  <si>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</si>
  <si>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</si>
  <si>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</si>
  <si>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</si>
  <si>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</si>
  <si>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</si>
  <si>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</si>
  <si>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</si>
  <si>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</si>
  <si>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</si>
  <si>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</si>
  <si>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</si>
  <si>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</si>
  <si>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</si>
  <si>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</si>
  <si>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</si>
  <si>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</si>
  <si>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</si>
  <si>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</si>
  <si>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</si>
  <si>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</si>
  <si>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</si>
  <si>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</si>
  <si>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</si>
  <si>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</si>
  <si>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</si>
  <si>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</si>
  <si>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</si>
  <si>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</si>
  <si>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</si>
  <si>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</si>
  <si>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</si>
  <si>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</si>
  <si>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</si>
  <si>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</si>
  <si>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</si>
  <si>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</si>
  <si>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</si>
  <si>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</si>
  <si>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</si>
  <si>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</si>
  <si>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</si>
  <si>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</si>
  <si>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</si>
  <si>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</si>
  <si>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</si>
  <si>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</si>
  <si>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</si>
  <si>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</si>
  <si>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</si>
  <si>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</si>
  <si>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</si>
  <si>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</si>
  <si>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</si>
  <si>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Curaduría Pública Social Creada</t>
  </si>
  <si>
    <t>Construir 107.000 m2 de en espacio público en los territorios priorizados para realizar el mejoramiento de barrios en las Upz tipo1</t>
  </si>
  <si>
    <t>107.000 m2 de en espacio público en los territorios priorizados para realizar el mejoramiento de barrios en las Upz tipo1.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</si>
</sst>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32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190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0" fontId="10" fillId="5" borderId="3" xfId="149" applyNumberFormat="1" applyFont="1" applyFill="1" applyBorder="1" applyAlignment="1">
      <alignment horizontal="center" vertical="center" wrapText="1"/>
    </xf>
    <xf numFmtId="170" fontId="27" fillId="16" borderId="3" xfId="149" applyNumberFormat="1" applyFont="1" applyFill="1" applyBorder="1" applyAlignment="1">
      <alignment horizontal="center" vertical="center"/>
    </xf>
    <xf numFmtId="170" fontId="27" fillId="0" borderId="3" xfId="149" applyNumberFormat="1" applyFont="1" applyFill="1" applyBorder="1" applyAlignment="1">
      <alignment horizontal="center" vertical="center"/>
    </xf>
    <xf numFmtId="189" fontId="35" fillId="0" borderId="3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0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80" t="s">
        <v>0</v>
      </c>
      <c r="B3" s="181"/>
      <c r="C3" s="181"/>
      <c r="D3" s="182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80" t="s">
        <v>14</v>
      </c>
      <c r="B4" s="181"/>
      <c r="C4" s="181"/>
      <c r="D4" s="182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80" t="s">
        <v>0</v>
      </c>
      <c r="B5" s="181"/>
      <c r="C5" s="181"/>
      <c r="D5" s="182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80" t="s">
        <v>15</v>
      </c>
      <c r="B6" s="181"/>
      <c r="C6" s="181"/>
      <c r="D6" s="182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192" t="s">
        <v>85</v>
      </c>
      <c r="B8" s="193"/>
      <c r="C8" s="193"/>
      <c r="D8" s="193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194" t="s">
        <v>16</v>
      </c>
      <c r="C10" s="194"/>
      <c r="D10" s="194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189" t="s">
        <v>2</v>
      </c>
      <c r="B13" s="183" t="s">
        <v>3</v>
      </c>
      <c r="C13" s="183" t="s">
        <v>67</v>
      </c>
      <c r="D13" s="186" t="s">
        <v>19</v>
      </c>
      <c r="E13" s="10"/>
      <c r="F13" s="67">
        <v>2016</v>
      </c>
      <c r="G13" s="10"/>
      <c r="H13" s="200">
        <v>2017</v>
      </c>
      <c r="I13" s="201"/>
      <c r="J13" s="202"/>
      <c r="K13" s="200">
        <v>2018</v>
      </c>
      <c r="L13" s="202"/>
      <c r="M13" s="200">
        <v>2019</v>
      </c>
      <c r="N13" s="202"/>
      <c r="O13" s="200">
        <v>2020</v>
      </c>
      <c r="P13" s="201"/>
      <c r="Q13" s="201" t="s">
        <v>78</v>
      </c>
      <c r="R13" s="201"/>
    </row>
    <row r="14" spans="1:18" s="11" customFormat="1" ht="15" customHeight="1" x14ac:dyDescent="0.25">
      <c r="A14" s="190"/>
      <c r="B14" s="184"/>
      <c r="C14" s="184"/>
      <c r="D14" s="187"/>
      <c r="E14" s="10"/>
      <c r="F14" s="178" t="s">
        <v>8</v>
      </c>
      <c r="G14" s="10"/>
      <c r="H14" s="178" t="s">
        <v>8</v>
      </c>
      <c r="I14" s="178" t="s">
        <v>84</v>
      </c>
      <c r="J14" s="178" t="s">
        <v>80</v>
      </c>
      <c r="K14" s="178" t="s">
        <v>8</v>
      </c>
      <c r="L14" s="178" t="s">
        <v>79</v>
      </c>
      <c r="M14" s="178" t="s">
        <v>8</v>
      </c>
      <c r="N14" s="178" t="s">
        <v>79</v>
      </c>
      <c r="O14" s="216" t="s">
        <v>8</v>
      </c>
      <c r="P14" s="178" t="s">
        <v>79</v>
      </c>
      <c r="Q14" s="216" t="s">
        <v>8</v>
      </c>
      <c r="R14" s="178" t="s">
        <v>79</v>
      </c>
    </row>
    <row r="15" spans="1:18" s="11" customFormat="1" ht="47.25" customHeight="1" x14ac:dyDescent="0.25">
      <c r="A15" s="191"/>
      <c r="B15" s="185"/>
      <c r="C15" s="185"/>
      <c r="D15" s="188"/>
      <c r="E15" s="12"/>
      <c r="F15" s="178"/>
      <c r="G15" s="12"/>
      <c r="H15" s="178"/>
      <c r="I15" s="178"/>
      <c r="J15" s="178"/>
      <c r="K15" s="178"/>
      <c r="L15" s="178"/>
      <c r="M15" s="178"/>
      <c r="N15" s="178"/>
      <c r="O15" s="217"/>
      <c r="P15" s="178"/>
      <c r="Q15" s="217"/>
      <c r="R15" s="178"/>
    </row>
    <row r="16" spans="1:18" ht="60" customHeight="1" x14ac:dyDescent="0.25">
      <c r="A16" s="198" t="s">
        <v>11</v>
      </c>
      <c r="B16" s="195" t="s">
        <v>12</v>
      </c>
      <c r="C16" s="195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199"/>
      <c r="B17" s="196"/>
      <c r="C17" s="196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199"/>
      <c r="B18" s="196"/>
      <c r="C18" s="196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199"/>
      <c r="B19" s="196"/>
      <c r="C19" s="196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199"/>
      <c r="B20" s="197"/>
      <c r="C20" s="197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9" t="s">
        <v>2</v>
      </c>
      <c r="B26" s="179" t="s">
        <v>3</v>
      </c>
      <c r="C26" s="183" t="s">
        <v>67</v>
      </c>
      <c r="D26" s="179" t="s">
        <v>19</v>
      </c>
      <c r="E26" s="10"/>
      <c r="F26" s="71">
        <v>2016</v>
      </c>
      <c r="G26" s="79"/>
      <c r="H26" s="179">
        <v>2017</v>
      </c>
      <c r="I26" s="179"/>
      <c r="J26" s="179"/>
      <c r="K26" s="179">
        <v>2018</v>
      </c>
      <c r="L26" s="179"/>
      <c r="M26" s="179">
        <v>2019</v>
      </c>
      <c r="N26" s="179"/>
      <c r="O26" s="179">
        <v>2020</v>
      </c>
      <c r="P26" s="179"/>
      <c r="Q26" s="179" t="s">
        <v>78</v>
      </c>
      <c r="R26" s="179"/>
    </row>
    <row r="27" spans="1:20" s="11" customFormat="1" ht="15" customHeight="1" x14ac:dyDescent="0.25">
      <c r="A27" s="179"/>
      <c r="B27" s="179"/>
      <c r="C27" s="184"/>
      <c r="D27" s="179"/>
      <c r="E27" s="10"/>
      <c r="F27" s="178" t="s">
        <v>8</v>
      </c>
      <c r="G27" s="79"/>
      <c r="H27" s="178" t="s">
        <v>8</v>
      </c>
      <c r="I27" s="178" t="s">
        <v>84</v>
      </c>
      <c r="J27" s="178" t="s">
        <v>80</v>
      </c>
      <c r="K27" s="178" t="s">
        <v>8</v>
      </c>
      <c r="L27" s="178" t="s">
        <v>79</v>
      </c>
      <c r="M27" s="178" t="s">
        <v>8</v>
      </c>
      <c r="N27" s="178" t="s">
        <v>79</v>
      </c>
      <c r="O27" s="178" t="s">
        <v>8</v>
      </c>
      <c r="P27" s="178" t="s">
        <v>79</v>
      </c>
      <c r="Q27" s="178" t="s">
        <v>8</v>
      </c>
      <c r="R27" s="178" t="s">
        <v>79</v>
      </c>
    </row>
    <row r="28" spans="1:20" s="11" customFormat="1" ht="47.25" customHeight="1" x14ac:dyDescent="0.25">
      <c r="A28" s="179"/>
      <c r="B28" s="179"/>
      <c r="C28" s="185"/>
      <c r="D28" s="179"/>
      <c r="E28" s="12"/>
      <c r="F28" s="178"/>
      <c r="G28" s="80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29" spans="1:20" ht="51" hidden="1" customHeight="1" x14ac:dyDescent="0.25">
      <c r="A29" s="212" t="s">
        <v>24</v>
      </c>
      <c r="B29" s="213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12"/>
      <c r="B30" s="213"/>
      <c r="C30" s="213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12"/>
      <c r="B31" s="213"/>
      <c r="C31" s="213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206" t="s">
        <v>10</v>
      </c>
      <c r="B33" s="209" t="s">
        <v>26</v>
      </c>
      <c r="C33" s="209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207"/>
      <c r="B34" s="210"/>
      <c r="C34" s="210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208"/>
      <c r="B35" s="211"/>
      <c r="C35" s="211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203" t="s">
        <v>27</v>
      </c>
      <c r="B37" s="195" t="s">
        <v>28</v>
      </c>
      <c r="C37" s="195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204"/>
      <c r="B38" s="196"/>
      <c r="C38" s="196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205"/>
      <c r="B39" s="197"/>
      <c r="C39" s="197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9" t="s">
        <v>2</v>
      </c>
      <c r="B45" s="179" t="s">
        <v>3</v>
      </c>
      <c r="C45" s="183" t="s">
        <v>67</v>
      </c>
      <c r="D45" s="179" t="s">
        <v>19</v>
      </c>
      <c r="E45" s="10"/>
      <c r="F45" s="71">
        <v>2016</v>
      </c>
      <c r="G45" s="79"/>
      <c r="H45" s="179">
        <v>2017</v>
      </c>
      <c r="I45" s="179"/>
      <c r="J45" s="179"/>
      <c r="K45" s="179">
        <v>2018</v>
      </c>
      <c r="L45" s="179"/>
      <c r="M45" s="179">
        <v>2019</v>
      </c>
      <c r="N45" s="179"/>
      <c r="O45" s="179">
        <v>2020</v>
      </c>
      <c r="P45" s="179"/>
      <c r="Q45" s="179" t="s">
        <v>78</v>
      </c>
      <c r="R45" s="179"/>
    </row>
    <row r="46" spans="1:20" s="11" customFormat="1" ht="15" customHeight="1" x14ac:dyDescent="0.25">
      <c r="A46" s="179"/>
      <c r="B46" s="179"/>
      <c r="C46" s="184"/>
      <c r="D46" s="179"/>
      <c r="E46" s="10"/>
      <c r="F46" s="216" t="s">
        <v>8</v>
      </c>
      <c r="G46" s="79"/>
      <c r="H46" s="216" t="s">
        <v>8</v>
      </c>
      <c r="I46" s="178" t="s">
        <v>84</v>
      </c>
      <c r="J46" s="178" t="s">
        <v>80</v>
      </c>
      <c r="K46" s="216" t="s">
        <v>8</v>
      </c>
      <c r="L46" s="178" t="s">
        <v>79</v>
      </c>
      <c r="M46" s="216" t="s">
        <v>8</v>
      </c>
      <c r="N46" s="178" t="s">
        <v>79</v>
      </c>
      <c r="O46" s="178" t="s">
        <v>8</v>
      </c>
      <c r="P46" s="178" t="s">
        <v>79</v>
      </c>
      <c r="Q46" s="216" t="s">
        <v>8</v>
      </c>
      <c r="R46" s="178" t="s">
        <v>79</v>
      </c>
    </row>
    <row r="47" spans="1:20" s="11" customFormat="1" ht="47.25" customHeight="1" x14ac:dyDescent="0.25">
      <c r="A47" s="179"/>
      <c r="B47" s="179"/>
      <c r="C47" s="185"/>
      <c r="D47" s="179"/>
      <c r="E47" s="12"/>
      <c r="F47" s="217"/>
      <c r="G47" s="80"/>
      <c r="H47" s="217"/>
      <c r="I47" s="178"/>
      <c r="J47" s="178"/>
      <c r="K47" s="217"/>
      <c r="L47" s="178"/>
      <c r="M47" s="217"/>
      <c r="N47" s="178"/>
      <c r="O47" s="178"/>
      <c r="P47" s="178"/>
      <c r="Q47" s="217"/>
      <c r="R47" s="178"/>
    </row>
    <row r="48" spans="1:20" ht="60" customHeight="1" x14ac:dyDescent="0.25">
      <c r="A48" s="214" t="s">
        <v>35</v>
      </c>
      <c r="B48" s="195" t="s">
        <v>36</v>
      </c>
      <c r="C48" s="195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215"/>
      <c r="B49" s="197"/>
      <c r="C49" s="197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9" t="s">
        <v>2</v>
      </c>
      <c r="B54" s="179" t="s">
        <v>3</v>
      </c>
      <c r="C54" s="183" t="s">
        <v>67</v>
      </c>
      <c r="D54" s="179" t="s">
        <v>19</v>
      </c>
      <c r="E54" s="10"/>
      <c r="F54" s="71">
        <v>2016</v>
      </c>
      <c r="G54" s="79"/>
      <c r="H54" s="179">
        <v>2017</v>
      </c>
      <c r="I54" s="179"/>
      <c r="J54" s="179"/>
      <c r="K54" s="179">
        <v>2018</v>
      </c>
      <c r="L54" s="179"/>
      <c r="M54" s="179">
        <v>2019</v>
      </c>
      <c r="N54" s="179"/>
      <c r="O54" s="179">
        <v>2020</v>
      </c>
      <c r="P54" s="179"/>
      <c r="Q54" s="179" t="s">
        <v>78</v>
      </c>
      <c r="R54" s="179"/>
    </row>
    <row r="55" spans="1:20" s="11" customFormat="1" ht="15" customHeight="1" x14ac:dyDescent="0.25">
      <c r="A55" s="179"/>
      <c r="B55" s="179"/>
      <c r="C55" s="184"/>
      <c r="D55" s="179"/>
      <c r="E55" s="10"/>
      <c r="F55" s="178" t="s">
        <v>8</v>
      </c>
      <c r="G55" s="79"/>
      <c r="H55" s="178" t="s">
        <v>8</v>
      </c>
      <c r="I55" s="178" t="s">
        <v>84</v>
      </c>
      <c r="J55" s="178" t="s">
        <v>80</v>
      </c>
      <c r="K55" s="178" t="s">
        <v>8</v>
      </c>
      <c r="L55" s="178" t="s">
        <v>79</v>
      </c>
      <c r="M55" s="178" t="s">
        <v>8</v>
      </c>
      <c r="N55" s="178" t="s">
        <v>79</v>
      </c>
      <c r="O55" s="178" t="s">
        <v>8</v>
      </c>
      <c r="P55" s="178" t="s">
        <v>79</v>
      </c>
      <c r="Q55" s="178" t="s">
        <v>8</v>
      </c>
      <c r="R55" s="178" t="s">
        <v>79</v>
      </c>
    </row>
    <row r="56" spans="1:20" s="11" customFormat="1" ht="47.25" customHeight="1" x14ac:dyDescent="0.25">
      <c r="A56" s="179"/>
      <c r="B56" s="179"/>
      <c r="C56" s="185"/>
      <c r="D56" s="179"/>
      <c r="E56" s="12"/>
      <c r="F56" s="178"/>
      <c r="G56" s="80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</row>
    <row r="57" spans="1:20" ht="88.5" customHeight="1" x14ac:dyDescent="0.25">
      <c r="A57" s="214" t="s">
        <v>39</v>
      </c>
      <c r="B57" s="195" t="s">
        <v>13</v>
      </c>
      <c r="C57" s="195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215"/>
      <c r="B58" s="197"/>
      <c r="C58" s="197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9" t="s">
        <v>2</v>
      </c>
      <c r="B63" s="179" t="s">
        <v>3</v>
      </c>
      <c r="C63" s="183" t="s">
        <v>67</v>
      </c>
      <c r="D63" s="179" t="s">
        <v>19</v>
      </c>
      <c r="E63" s="10"/>
      <c r="F63" s="71">
        <v>2016</v>
      </c>
      <c r="G63" s="79"/>
      <c r="H63" s="179">
        <v>2017</v>
      </c>
      <c r="I63" s="179"/>
      <c r="J63" s="179"/>
      <c r="K63" s="179">
        <v>2018</v>
      </c>
      <c r="L63" s="179"/>
      <c r="M63" s="179">
        <v>2019</v>
      </c>
      <c r="N63" s="179"/>
      <c r="O63" s="179">
        <v>2020</v>
      </c>
      <c r="P63" s="179"/>
      <c r="Q63" s="179" t="s">
        <v>78</v>
      </c>
      <c r="R63" s="179"/>
    </row>
    <row r="64" spans="1:20" s="11" customFormat="1" ht="15" customHeight="1" x14ac:dyDescent="0.25">
      <c r="A64" s="179"/>
      <c r="B64" s="179"/>
      <c r="C64" s="184"/>
      <c r="D64" s="179"/>
      <c r="E64" s="10"/>
      <c r="F64" s="178" t="s">
        <v>8</v>
      </c>
      <c r="G64" s="79"/>
      <c r="H64" s="178" t="s">
        <v>8</v>
      </c>
      <c r="I64" s="178" t="s">
        <v>84</v>
      </c>
      <c r="J64" s="178" t="s">
        <v>80</v>
      </c>
      <c r="K64" s="178" t="s">
        <v>8</v>
      </c>
      <c r="L64" s="178" t="s">
        <v>79</v>
      </c>
      <c r="M64" s="178" t="s">
        <v>8</v>
      </c>
      <c r="N64" s="178" t="s">
        <v>79</v>
      </c>
      <c r="O64" s="178" t="s">
        <v>8</v>
      </c>
      <c r="P64" s="178" t="s">
        <v>79</v>
      </c>
      <c r="Q64" s="178" t="s">
        <v>8</v>
      </c>
      <c r="R64" s="178" t="s">
        <v>79</v>
      </c>
    </row>
    <row r="65" spans="1:20" s="11" customFormat="1" ht="47.25" customHeight="1" x14ac:dyDescent="0.25">
      <c r="A65" s="179"/>
      <c r="B65" s="179"/>
      <c r="C65" s="185"/>
      <c r="D65" s="179"/>
      <c r="E65" s="12"/>
      <c r="F65" s="178"/>
      <c r="G65" s="80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A2" zoomScale="70" zoomScaleNormal="70" workbookViewId="0">
      <selection activeCell="D17" sqref="D17:D24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customWidth="1"/>
    <col min="13" max="13" width="18.7109375" style="8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A1" s="8"/>
      <c r="L1" s="165">
        <v>1000000</v>
      </c>
    </row>
    <row r="2" spans="1:39" s="3" customFormat="1" x14ac:dyDescent="0.25">
      <c r="A2" s="218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20"/>
      <c r="AM2" s="94"/>
    </row>
    <row r="3" spans="1:39" s="3" customFormat="1" x14ac:dyDescent="0.25">
      <c r="A3" s="218" t="s">
        <v>92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20"/>
      <c r="AM3" s="94"/>
    </row>
    <row r="4" spans="1:39" s="3" customFormat="1" x14ac:dyDescent="0.25">
      <c r="A4" s="218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20"/>
      <c r="AM4" s="94"/>
    </row>
    <row r="5" spans="1:39" s="3" customFormat="1" x14ac:dyDescent="0.25">
      <c r="A5" s="218" t="s">
        <v>93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20"/>
      <c r="AM5" s="94"/>
    </row>
    <row r="6" spans="1:39" s="3" customForma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94"/>
    </row>
    <row r="7" spans="1:39" s="5" customFormat="1" ht="15.75" customHeight="1" x14ac:dyDescent="0.2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x14ac:dyDescent="0.25">
      <c r="A9" s="143">
        <v>1</v>
      </c>
      <c r="B9" s="123" t="s">
        <v>94</v>
      </c>
      <c r="C9" s="223" t="s">
        <v>97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</row>
    <row r="10" spans="1:39" x14ac:dyDescent="0.25">
      <c r="A10" s="142">
        <v>8</v>
      </c>
      <c r="B10" s="6" t="s">
        <v>158</v>
      </c>
      <c r="C10" s="223" t="s">
        <v>159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</row>
    <row r="11" spans="1:39" x14ac:dyDescent="0.25">
      <c r="A11" s="142">
        <v>19</v>
      </c>
      <c r="B11" s="6" t="s">
        <v>95</v>
      </c>
      <c r="C11" s="223" t="s">
        <v>157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</row>
    <row r="12" spans="1:39" ht="30" x14ac:dyDescent="0.25">
      <c r="A12" s="142">
        <v>3</v>
      </c>
      <c r="B12" s="124" t="s">
        <v>98</v>
      </c>
      <c r="C12" s="223" t="s">
        <v>96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</row>
    <row r="13" spans="1:39" ht="14.25" customHeight="1" x14ac:dyDescent="0.25">
      <c r="F13" s="7"/>
      <c r="G13" s="7"/>
      <c r="H13" s="7"/>
      <c r="I13" s="8"/>
      <c r="J13" s="166"/>
      <c r="K13" s="7"/>
      <c r="L13" s="158"/>
      <c r="M13" s="7"/>
      <c r="N13" s="8"/>
      <c r="O13" s="7"/>
      <c r="P13" s="7"/>
      <c r="Q13" s="7"/>
      <c r="R13" s="92">
        <v>1000000</v>
      </c>
      <c r="T13" s="92"/>
      <c r="U13" s="92"/>
      <c r="V13" s="92">
        <v>1000000</v>
      </c>
      <c r="W13" s="92">
        <v>1000000</v>
      </c>
      <c r="Y13" s="92"/>
      <c r="Z13" s="92"/>
      <c r="AA13" s="92"/>
      <c r="AB13" s="92">
        <v>1000000</v>
      </c>
      <c r="AD13" s="7"/>
      <c r="AE13" s="7"/>
      <c r="AF13" s="92"/>
      <c r="AG13" s="92">
        <v>1000000</v>
      </c>
      <c r="AI13" s="96"/>
      <c r="AJ13" s="96"/>
      <c r="AK13" s="96"/>
    </row>
    <row r="14" spans="1:39" s="11" customFormat="1" ht="27" customHeight="1" x14ac:dyDescent="0.25">
      <c r="A14" s="189" t="s">
        <v>2</v>
      </c>
      <c r="B14" s="183" t="s">
        <v>3</v>
      </c>
      <c r="C14" s="221" t="s">
        <v>87</v>
      </c>
      <c r="D14" s="183" t="s">
        <v>67</v>
      </c>
      <c r="E14" s="221" t="s">
        <v>172</v>
      </c>
      <c r="F14" s="186" t="s">
        <v>101</v>
      </c>
      <c r="G14" s="229" t="s">
        <v>90</v>
      </c>
      <c r="H14" s="179" t="s">
        <v>173</v>
      </c>
      <c r="I14" s="10"/>
      <c r="J14" s="179">
        <v>2020</v>
      </c>
      <c r="K14" s="179"/>
      <c r="L14" s="179"/>
      <c r="M14" s="179"/>
      <c r="N14" s="10"/>
      <c r="O14" s="179">
        <v>2021</v>
      </c>
      <c r="P14" s="179"/>
      <c r="Q14" s="179"/>
      <c r="R14" s="179"/>
      <c r="T14" s="179">
        <v>2022</v>
      </c>
      <c r="U14" s="179"/>
      <c r="V14" s="179"/>
      <c r="W14" s="179"/>
      <c r="Y14" s="179">
        <v>2023</v>
      </c>
      <c r="Z14" s="179"/>
      <c r="AA14" s="179"/>
      <c r="AB14" s="179"/>
      <c r="AD14" s="200">
        <v>2024</v>
      </c>
      <c r="AE14" s="201"/>
      <c r="AF14" s="201"/>
      <c r="AG14" s="201"/>
      <c r="AI14" s="230" t="s">
        <v>102</v>
      </c>
      <c r="AJ14" s="230"/>
      <c r="AK14" s="230"/>
      <c r="AL14" s="230"/>
      <c r="AM14" s="99"/>
    </row>
    <row r="15" spans="1:39" s="11" customFormat="1" ht="16.5" customHeight="1" x14ac:dyDescent="0.25">
      <c r="A15" s="190"/>
      <c r="B15" s="184"/>
      <c r="C15" s="187"/>
      <c r="D15" s="184"/>
      <c r="E15" s="187"/>
      <c r="F15" s="187"/>
      <c r="G15" s="229"/>
      <c r="H15" s="179"/>
      <c r="I15" s="10"/>
      <c r="J15" s="178" t="s">
        <v>4</v>
      </c>
      <c r="K15" s="178"/>
      <c r="L15" s="178" t="s">
        <v>61</v>
      </c>
      <c r="M15" s="178"/>
      <c r="N15" s="10"/>
      <c r="O15" s="178" t="s">
        <v>6</v>
      </c>
      <c r="P15" s="178"/>
      <c r="Q15" s="178" t="s">
        <v>8</v>
      </c>
      <c r="R15" s="178"/>
      <c r="S15" s="10"/>
      <c r="T15" s="178" t="s">
        <v>7</v>
      </c>
      <c r="U15" s="178"/>
      <c r="V15" s="178" t="s">
        <v>8</v>
      </c>
      <c r="W15" s="178"/>
      <c r="Y15" s="178" t="s">
        <v>7</v>
      </c>
      <c r="Z15" s="178"/>
      <c r="AA15" s="178" t="s">
        <v>8</v>
      </c>
      <c r="AB15" s="178"/>
      <c r="AD15" s="178" t="s">
        <v>7</v>
      </c>
      <c r="AE15" s="178"/>
      <c r="AF15" s="178" t="s">
        <v>8</v>
      </c>
      <c r="AG15" s="178"/>
      <c r="AI15" s="216" t="s">
        <v>4</v>
      </c>
      <c r="AJ15" s="216" t="s">
        <v>66</v>
      </c>
      <c r="AK15" s="216" t="s">
        <v>8</v>
      </c>
      <c r="AL15" s="216" t="s">
        <v>5</v>
      </c>
      <c r="AM15" s="99"/>
    </row>
    <row r="16" spans="1:39" s="11" customFormat="1" ht="33" x14ac:dyDescent="0.25">
      <c r="A16" s="191"/>
      <c r="B16" s="185"/>
      <c r="C16" s="222"/>
      <c r="D16" s="185"/>
      <c r="E16" s="222"/>
      <c r="F16" s="188"/>
      <c r="G16" s="229"/>
      <c r="H16" s="179"/>
      <c r="I16" s="12"/>
      <c r="J16" s="155" t="s">
        <v>59</v>
      </c>
      <c r="K16" s="115" t="s">
        <v>60</v>
      </c>
      <c r="L16" s="159" t="s">
        <v>64</v>
      </c>
      <c r="M16" s="115" t="s">
        <v>63</v>
      </c>
      <c r="N16" s="12"/>
      <c r="O16" s="61" t="s">
        <v>59</v>
      </c>
      <c r="P16" s="115" t="s">
        <v>60</v>
      </c>
      <c r="Q16" s="159" t="s">
        <v>64</v>
      </c>
      <c r="R16" s="115" t="s">
        <v>63</v>
      </c>
      <c r="S16" s="10"/>
      <c r="T16" s="61" t="s">
        <v>59</v>
      </c>
      <c r="U16" s="115" t="s">
        <v>60</v>
      </c>
      <c r="V16" s="159" t="s">
        <v>64</v>
      </c>
      <c r="W16" s="115" t="s">
        <v>63</v>
      </c>
      <c r="Y16" s="115" t="s">
        <v>59</v>
      </c>
      <c r="Z16" s="115" t="s">
        <v>60</v>
      </c>
      <c r="AA16" s="115" t="s">
        <v>64</v>
      </c>
      <c r="AB16" s="115" t="s">
        <v>63</v>
      </c>
      <c r="AD16" s="115" t="s">
        <v>59</v>
      </c>
      <c r="AE16" s="115" t="s">
        <v>60</v>
      </c>
      <c r="AF16" s="115" t="s">
        <v>64</v>
      </c>
      <c r="AG16" s="115" t="s">
        <v>63</v>
      </c>
      <c r="AI16" s="217"/>
      <c r="AJ16" s="217"/>
      <c r="AK16" s="217"/>
      <c r="AL16" s="217"/>
      <c r="AM16" s="99"/>
    </row>
    <row r="17" spans="1:39" s="101" customFormat="1" ht="75.75" customHeight="1" x14ac:dyDescent="0.25">
      <c r="A17" s="198" t="s">
        <v>99</v>
      </c>
      <c r="B17" s="195" t="s">
        <v>100</v>
      </c>
      <c r="C17" s="195" t="s">
        <v>89</v>
      </c>
      <c r="D17" s="195" t="s">
        <v>152</v>
      </c>
      <c r="E17" s="224" t="str">
        <f>C10</f>
        <v xml:space="preserve">Aumentar el acceso a vivienda digna, espacio público y equipamientos de la población vulnerable en suelo urbano y rural </v>
      </c>
      <c r="F17" s="139" t="s">
        <v>161</v>
      </c>
      <c r="G17" s="139" t="s">
        <v>104</v>
      </c>
      <c r="H17" s="227" t="str">
        <f>C12</f>
        <v>Sistema Distrital de Cuidado</v>
      </c>
      <c r="I17" s="14"/>
      <c r="J17" s="127">
        <v>0.05</v>
      </c>
      <c r="K17" s="127">
        <v>0.05</v>
      </c>
      <c r="L17" s="160"/>
      <c r="M17" s="129"/>
      <c r="N17" s="130"/>
      <c r="O17" s="131">
        <v>0.3</v>
      </c>
      <c r="P17" s="175">
        <v>6.5000000000000002E-2</v>
      </c>
      <c r="Q17" s="129"/>
      <c r="R17" s="129"/>
      <c r="S17" s="132"/>
      <c r="T17" s="133">
        <v>0.65</v>
      </c>
      <c r="U17" s="133">
        <v>0</v>
      </c>
      <c r="V17" s="134"/>
      <c r="W17" s="135"/>
      <c r="X17" s="136"/>
      <c r="Y17" s="133">
        <v>0.95</v>
      </c>
      <c r="Z17" s="133">
        <v>0</v>
      </c>
      <c r="AA17" s="134"/>
      <c r="AB17" s="135"/>
      <c r="AC17" s="136"/>
      <c r="AD17" s="137">
        <v>1</v>
      </c>
      <c r="AE17" s="137">
        <v>0</v>
      </c>
      <c r="AF17" s="134"/>
      <c r="AG17" s="135"/>
      <c r="AH17" s="132"/>
      <c r="AI17" s="137">
        <f>AD17</f>
        <v>1</v>
      </c>
      <c r="AJ17" s="137">
        <f>K17+P17+U17+Z17+AE17</f>
        <v>0.115</v>
      </c>
      <c r="AK17" s="138">
        <f>L17+Q17+V17+AA17+AF17</f>
        <v>0</v>
      </c>
      <c r="AL17" s="138">
        <f>M17+R17+W17+AB17+AG17</f>
        <v>0</v>
      </c>
      <c r="AM17" s="126"/>
    </row>
    <row r="18" spans="1:39" ht="90" x14ac:dyDescent="0.25">
      <c r="A18" s="199"/>
      <c r="B18" s="196"/>
      <c r="C18" s="196"/>
      <c r="D18" s="196"/>
      <c r="E18" s="225"/>
      <c r="F18" s="13" t="s">
        <v>105</v>
      </c>
      <c r="G18" s="13" t="s">
        <v>174</v>
      </c>
      <c r="H18" s="228"/>
      <c r="I18" s="14"/>
      <c r="J18" s="15">
        <v>20</v>
      </c>
      <c r="K18" s="15">
        <v>20</v>
      </c>
      <c r="L18" s="161">
        <v>1562.1521029999999</v>
      </c>
      <c r="M18" s="29">
        <v>1072.7394810000001</v>
      </c>
      <c r="N18" s="23"/>
      <c r="O18" s="15">
        <v>380</v>
      </c>
      <c r="P18" s="15">
        <v>0</v>
      </c>
      <c r="Q18" s="29">
        <f>4208000000/L1</f>
        <v>4208</v>
      </c>
      <c r="R18" s="29">
        <v>1504.714868</v>
      </c>
      <c r="S18" s="101"/>
      <c r="T18" s="104">
        <v>400</v>
      </c>
      <c r="U18" s="104">
        <v>0</v>
      </c>
      <c r="V18" s="105">
        <f>4316000000/L1</f>
        <v>4316</v>
      </c>
      <c r="W18" s="106"/>
      <c r="X18" s="102"/>
      <c r="Y18" s="104">
        <v>400</v>
      </c>
      <c r="Z18" s="104">
        <v>0</v>
      </c>
      <c r="AA18" s="105">
        <f>3937000000/L1</f>
        <v>3937</v>
      </c>
      <c r="AB18" s="106"/>
      <c r="AC18" s="102"/>
      <c r="AD18" s="91">
        <v>50</v>
      </c>
      <c r="AE18" s="91">
        <v>0</v>
      </c>
      <c r="AF18" s="105">
        <f>324000000/L1</f>
        <v>324</v>
      </c>
      <c r="AG18" s="106"/>
      <c r="AH18" s="101"/>
      <c r="AI18" s="91">
        <f>J18+O18+T18+Y18+AD18</f>
        <v>1250</v>
      </c>
      <c r="AJ18" s="91">
        <f t="shared" ref="AJ18" si="0">K18+P18+U18+Z18+AE18</f>
        <v>20</v>
      </c>
      <c r="AK18" s="62">
        <f t="shared" ref="AK18" si="1">L18+Q18+V18+AA18+AF18</f>
        <v>14347.152103</v>
      </c>
      <c r="AL18" s="62">
        <f t="shared" ref="AL18" si="2">M18+R18+W18+AB18+AG18</f>
        <v>2577.4543490000001</v>
      </c>
      <c r="AM18" s="100"/>
    </row>
    <row r="19" spans="1:39" ht="75" x14ac:dyDescent="0.25">
      <c r="A19" s="199"/>
      <c r="B19" s="196"/>
      <c r="C19" s="196"/>
      <c r="D19" s="196"/>
      <c r="E19" s="225"/>
      <c r="F19" s="13" t="s">
        <v>106</v>
      </c>
      <c r="G19" s="13" t="s">
        <v>107</v>
      </c>
      <c r="H19" s="228"/>
      <c r="I19" s="14"/>
      <c r="J19" s="15">
        <v>0</v>
      </c>
      <c r="K19" s="15">
        <v>0</v>
      </c>
      <c r="L19" s="161">
        <v>0</v>
      </c>
      <c r="M19" s="29"/>
      <c r="N19" s="23"/>
      <c r="O19" s="15">
        <v>400</v>
      </c>
      <c r="P19" s="15">
        <v>0</v>
      </c>
      <c r="Q19" s="29">
        <f>1500000000/L1</f>
        <v>1500</v>
      </c>
      <c r="R19" s="29">
        <v>0</v>
      </c>
      <c r="S19" s="101"/>
      <c r="T19" s="104">
        <v>400</v>
      </c>
      <c r="U19" s="104">
        <v>0</v>
      </c>
      <c r="V19" s="105">
        <f>1550000000/L1</f>
        <v>1550</v>
      </c>
      <c r="W19" s="107"/>
      <c r="X19" s="102"/>
      <c r="Y19" s="104">
        <v>400</v>
      </c>
      <c r="Z19" s="104">
        <v>0</v>
      </c>
      <c r="AA19" s="105">
        <f>1550000000/L1</f>
        <v>1550</v>
      </c>
      <c r="AB19" s="107"/>
      <c r="AC19" s="102"/>
      <c r="AD19" s="91">
        <v>50</v>
      </c>
      <c r="AE19" s="91">
        <v>0</v>
      </c>
      <c r="AF19" s="105">
        <f>400000000/L1</f>
        <v>400</v>
      </c>
      <c r="AG19" s="107"/>
      <c r="AH19" s="101"/>
      <c r="AI19" s="91">
        <f>J19+O19+T19+Y19+AD19</f>
        <v>1250</v>
      </c>
      <c r="AJ19" s="91">
        <f t="shared" ref="AJ19" si="3">K19+P19+U19+Z19+AE19</f>
        <v>0</v>
      </c>
      <c r="AK19" s="62">
        <f t="shared" ref="AK19" si="4">L19+Q19+V19+AA19+AF19</f>
        <v>5000</v>
      </c>
      <c r="AL19" s="62">
        <f t="shared" ref="AL19" si="5">M19+R19+W19+AB19+AG19</f>
        <v>0</v>
      </c>
    </row>
    <row r="20" spans="1:39" s="101" customFormat="1" ht="75.75" customHeight="1" x14ac:dyDescent="0.25">
      <c r="A20" s="199"/>
      <c r="B20" s="196"/>
      <c r="C20" s="196"/>
      <c r="D20" s="196"/>
      <c r="E20" s="225"/>
      <c r="F20" s="139" t="s">
        <v>160</v>
      </c>
      <c r="G20" s="139" t="s">
        <v>108</v>
      </c>
      <c r="H20" s="228"/>
      <c r="I20" s="14"/>
      <c r="J20" s="127">
        <v>0.3</v>
      </c>
      <c r="K20" s="127">
        <v>0.3</v>
      </c>
      <c r="L20" s="160"/>
      <c r="M20" s="129"/>
      <c r="N20" s="130"/>
      <c r="O20" s="131">
        <v>0.7</v>
      </c>
      <c r="P20" s="131">
        <v>0.32</v>
      </c>
      <c r="Q20" s="129"/>
      <c r="R20" s="129"/>
      <c r="S20" s="132"/>
      <c r="T20" s="133">
        <v>0.9</v>
      </c>
      <c r="U20" s="133">
        <v>0</v>
      </c>
      <c r="V20" s="134"/>
      <c r="W20" s="135"/>
      <c r="X20" s="136"/>
      <c r="Y20" s="133">
        <v>1</v>
      </c>
      <c r="Z20" s="133">
        <v>0</v>
      </c>
      <c r="AA20" s="134"/>
      <c r="AB20" s="135"/>
      <c r="AC20" s="136"/>
      <c r="AD20" s="137">
        <v>1</v>
      </c>
      <c r="AE20" s="137">
        <v>0</v>
      </c>
      <c r="AF20" s="134"/>
      <c r="AG20" s="135"/>
      <c r="AH20" s="132"/>
      <c r="AI20" s="137">
        <f>AD20</f>
        <v>1</v>
      </c>
      <c r="AJ20" s="137">
        <f t="shared" ref="AJ20:AL21" si="6">K20+P20+U20+Z20+AE20</f>
        <v>0.62</v>
      </c>
      <c r="AK20" s="138">
        <f t="shared" si="6"/>
        <v>0</v>
      </c>
      <c r="AL20" s="138">
        <f t="shared" si="6"/>
        <v>0</v>
      </c>
      <c r="AM20" s="126"/>
    </row>
    <row r="21" spans="1:39" s="101" customFormat="1" ht="75.75" customHeight="1" x14ac:dyDescent="0.25">
      <c r="A21" s="199"/>
      <c r="B21" s="196"/>
      <c r="C21" s="196"/>
      <c r="D21" s="196"/>
      <c r="E21" s="225"/>
      <c r="F21" s="139" t="s">
        <v>160</v>
      </c>
      <c r="G21" s="139" t="s">
        <v>175</v>
      </c>
      <c r="H21" s="228"/>
      <c r="I21" s="14"/>
      <c r="J21" s="127">
        <v>1</v>
      </c>
      <c r="K21" s="127">
        <v>1</v>
      </c>
      <c r="L21" s="160"/>
      <c r="M21" s="129"/>
      <c r="N21" s="130"/>
      <c r="O21" s="131">
        <v>0</v>
      </c>
      <c r="P21" s="131">
        <v>0</v>
      </c>
      <c r="Q21" s="129"/>
      <c r="R21" s="129"/>
      <c r="S21" s="132"/>
      <c r="T21" s="133">
        <v>0</v>
      </c>
      <c r="U21" s="133">
        <v>0</v>
      </c>
      <c r="V21" s="134"/>
      <c r="W21" s="135"/>
      <c r="X21" s="136"/>
      <c r="Y21" s="133">
        <v>0</v>
      </c>
      <c r="Z21" s="133">
        <v>0</v>
      </c>
      <c r="AA21" s="134"/>
      <c r="AB21" s="135"/>
      <c r="AC21" s="136"/>
      <c r="AD21" s="137">
        <v>0</v>
      </c>
      <c r="AE21" s="137">
        <v>0</v>
      </c>
      <c r="AF21" s="134"/>
      <c r="AG21" s="135"/>
      <c r="AH21" s="132"/>
      <c r="AI21" s="137">
        <f>J21+O21+T21+Y21+AD21</f>
        <v>1</v>
      </c>
      <c r="AJ21" s="137">
        <f t="shared" si="6"/>
        <v>1</v>
      </c>
      <c r="AK21" s="138">
        <f t="shared" si="6"/>
        <v>0</v>
      </c>
      <c r="AL21" s="138">
        <f t="shared" si="6"/>
        <v>0</v>
      </c>
      <c r="AM21" s="126"/>
    </row>
    <row r="22" spans="1:39" ht="60" x14ac:dyDescent="0.25">
      <c r="A22" s="199"/>
      <c r="B22" s="196"/>
      <c r="C22" s="196"/>
      <c r="D22" s="196"/>
      <c r="E22" s="225"/>
      <c r="F22" s="13" t="s">
        <v>109</v>
      </c>
      <c r="G22" s="13" t="s">
        <v>110</v>
      </c>
      <c r="H22" s="228"/>
      <c r="I22" s="14"/>
      <c r="J22" s="15">
        <v>50</v>
      </c>
      <c r="K22" s="15">
        <v>50</v>
      </c>
      <c r="L22" s="161">
        <v>3103.2696059999998</v>
      </c>
      <c r="M22" s="29">
        <v>2913.9473720000001</v>
      </c>
      <c r="N22" s="23"/>
      <c r="O22" s="15">
        <v>500</v>
      </c>
      <c r="P22" s="15">
        <v>0</v>
      </c>
      <c r="Q22" s="29">
        <f>5500000000/L1</f>
        <v>5500</v>
      </c>
      <c r="R22" s="29">
        <v>1143.446097</v>
      </c>
      <c r="S22" s="101"/>
      <c r="T22" s="104">
        <v>500</v>
      </c>
      <c r="U22" s="104">
        <v>0</v>
      </c>
      <c r="V22" s="105">
        <f>5500000000/L1</f>
        <v>5500</v>
      </c>
      <c r="W22" s="107"/>
      <c r="X22" s="102"/>
      <c r="Y22" s="104">
        <v>400</v>
      </c>
      <c r="Z22" s="104">
        <v>0</v>
      </c>
      <c r="AA22" s="105">
        <f>4000000000/L1</f>
        <v>4000</v>
      </c>
      <c r="AB22" s="107"/>
      <c r="AC22" s="102"/>
      <c r="AD22" s="91">
        <v>50</v>
      </c>
      <c r="AE22" s="91">
        <v>0</v>
      </c>
      <c r="AF22" s="105">
        <f>500000000/L1</f>
        <v>500</v>
      </c>
      <c r="AG22" s="107"/>
      <c r="AH22" s="101"/>
      <c r="AI22" s="91">
        <f>J22+O22+T22+Y22+AD22</f>
        <v>1500</v>
      </c>
      <c r="AJ22" s="91">
        <f t="shared" ref="AJ22" si="7">K22+P22+U22+Z22+AE22</f>
        <v>50</v>
      </c>
      <c r="AK22" s="62">
        <f t="shared" ref="AK22" si="8">L22+Q22+V22+AA22+AF22</f>
        <v>18603.269606000002</v>
      </c>
      <c r="AL22" s="62">
        <f t="shared" ref="AL22" si="9">M22+R22+W22+AB22+AG22</f>
        <v>4057.3934690000001</v>
      </c>
    </row>
    <row r="23" spans="1:39" s="101" customFormat="1" ht="75.75" customHeight="1" x14ac:dyDescent="0.25">
      <c r="A23" s="199"/>
      <c r="B23" s="196"/>
      <c r="C23" s="196"/>
      <c r="D23" s="196"/>
      <c r="E23" s="225"/>
      <c r="F23" s="139" t="s">
        <v>162</v>
      </c>
      <c r="G23" s="139" t="s">
        <v>111</v>
      </c>
      <c r="H23" s="228"/>
      <c r="I23" s="14"/>
      <c r="J23" s="127">
        <v>0.2</v>
      </c>
      <c r="K23" s="127">
        <v>0.2</v>
      </c>
      <c r="L23" s="160"/>
      <c r="M23" s="129"/>
      <c r="N23" s="130"/>
      <c r="O23" s="131">
        <v>0.6</v>
      </c>
      <c r="P23" s="175">
        <v>0.224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0.42400000000000004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199"/>
      <c r="B24" s="197"/>
      <c r="C24" s="197"/>
      <c r="D24" s="197"/>
      <c r="E24" s="226"/>
      <c r="F24" s="13" t="s">
        <v>112</v>
      </c>
      <c r="G24" s="13" t="s">
        <v>111</v>
      </c>
      <c r="H24" s="228"/>
      <c r="I24" s="14"/>
      <c r="J24" s="26">
        <v>0.2</v>
      </c>
      <c r="K24" s="112">
        <v>0.2</v>
      </c>
      <c r="L24" s="161">
        <f>80000000/L1</f>
        <v>80</v>
      </c>
      <c r="M24" s="29">
        <v>37.799999999999997</v>
      </c>
      <c r="N24" s="23"/>
      <c r="O24" s="26">
        <v>0.6</v>
      </c>
      <c r="P24" s="176">
        <v>0.224</v>
      </c>
      <c r="Q24" s="29">
        <f>4650000000/L1</f>
        <v>4650</v>
      </c>
      <c r="R24" s="29">
        <v>0</v>
      </c>
      <c r="S24" s="101"/>
      <c r="T24" s="140">
        <v>0.8</v>
      </c>
      <c r="U24" s="125">
        <v>0</v>
      </c>
      <c r="V24" s="105">
        <f>4650000000/L1</f>
        <v>4650</v>
      </c>
      <c r="W24" s="106"/>
      <c r="X24" s="102"/>
      <c r="Y24" s="140">
        <v>1</v>
      </c>
      <c r="Z24" s="125">
        <v>0</v>
      </c>
      <c r="AA24" s="105">
        <f>5550000000/L1</f>
        <v>5550</v>
      </c>
      <c r="AB24" s="106"/>
      <c r="AC24" s="102"/>
      <c r="AD24" s="112">
        <v>1</v>
      </c>
      <c r="AE24" s="112">
        <v>0</v>
      </c>
      <c r="AF24" s="105">
        <f>70000000/L1</f>
        <v>70</v>
      </c>
      <c r="AG24" s="106"/>
      <c r="AH24" s="101"/>
      <c r="AI24" s="112">
        <f>AD24</f>
        <v>1</v>
      </c>
      <c r="AJ24" s="112">
        <f t="shared" ref="AJ24" si="10">K24+P24+U24+Z24+AE24</f>
        <v>0.42400000000000004</v>
      </c>
      <c r="AK24" s="62">
        <f t="shared" ref="AK24" si="11">L24+Q24+V24+AA24+AF24</f>
        <v>15000</v>
      </c>
      <c r="AL24" s="62">
        <f t="shared" ref="AL24" si="12">M24+R24+W24+AB24+AG24</f>
        <v>37.799999999999997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SUM(L17:L24)</f>
        <v>4745.4217090000002</v>
      </c>
      <c r="M25" s="42">
        <f>SUM(M17:M24)</f>
        <v>4024.4868530000003</v>
      </c>
      <c r="N25" s="51"/>
      <c r="O25" s="41"/>
      <c r="P25" s="41"/>
      <c r="Q25" s="42">
        <f>SUM(Q17:Q24)</f>
        <v>15858</v>
      </c>
      <c r="R25" s="42">
        <f>SUM(R17:R24)</f>
        <v>2648.160965</v>
      </c>
      <c r="T25" s="41"/>
      <c r="U25" s="41"/>
      <c r="V25" s="42">
        <f>SUM(V17:V24)</f>
        <v>16016</v>
      </c>
      <c r="W25" s="42">
        <f>SUM(W17:W24)</f>
        <v>0</v>
      </c>
      <c r="Y25" s="41"/>
      <c r="Z25" s="41"/>
      <c r="AA25" s="42">
        <f>SUM(AA17:AA24)</f>
        <v>15037</v>
      </c>
      <c r="AB25" s="42">
        <f>SUM(AB17:AB24)</f>
        <v>0</v>
      </c>
      <c r="AC25" s="113"/>
      <c r="AD25" s="41"/>
      <c r="AE25" s="42"/>
      <c r="AF25" s="42">
        <f>SUM(AF17:AF24)</f>
        <v>1294</v>
      </c>
      <c r="AG25" s="42">
        <f>SUM(AG17:AG24)</f>
        <v>0</v>
      </c>
      <c r="AI25" s="97"/>
      <c r="AJ25" s="97"/>
      <c r="AK25" s="64">
        <f>SUM(AK17:AK24)</f>
        <v>52950.421709000002</v>
      </c>
      <c r="AL25" s="64">
        <f>SUM(AL17:AL24)</f>
        <v>6672.6478180000004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23" t="s">
        <v>113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</row>
    <row r="30" spans="1:39" x14ac:dyDescent="0.25">
      <c r="A30" s="142">
        <v>8</v>
      </c>
      <c r="B30" s="6" t="s">
        <v>158</v>
      </c>
      <c r="C30" s="223" t="s">
        <v>159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</row>
    <row r="31" spans="1:39" x14ac:dyDescent="0.25">
      <c r="A31" s="142">
        <v>19</v>
      </c>
      <c r="B31" s="6" t="s">
        <v>95</v>
      </c>
      <c r="C31" s="223" t="s">
        <v>157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</row>
    <row r="32" spans="1:39" ht="30" x14ac:dyDescent="0.25">
      <c r="A32" s="142">
        <v>3</v>
      </c>
      <c r="B32" s="124" t="s">
        <v>98</v>
      </c>
      <c r="C32" s="223" t="s">
        <v>114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189" t="s">
        <v>2</v>
      </c>
      <c r="B34" s="183" t="s">
        <v>3</v>
      </c>
      <c r="C34" s="221" t="s">
        <v>87</v>
      </c>
      <c r="D34" s="183" t="s">
        <v>67</v>
      </c>
      <c r="E34" s="221" t="s">
        <v>172</v>
      </c>
      <c r="F34" s="186" t="s">
        <v>101</v>
      </c>
      <c r="G34" s="229" t="s">
        <v>90</v>
      </c>
      <c r="H34" s="179" t="s">
        <v>173</v>
      </c>
      <c r="I34" s="10"/>
      <c r="J34" s="179">
        <v>2020</v>
      </c>
      <c r="K34" s="179"/>
      <c r="L34" s="179"/>
      <c r="M34" s="179"/>
      <c r="N34" s="10"/>
      <c r="O34" s="179">
        <v>2021</v>
      </c>
      <c r="P34" s="179"/>
      <c r="Q34" s="179"/>
      <c r="R34" s="179"/>
      <c r="T34" s="179">
        <v>2022</v>
      </c>
      <c r="U34" s="179"/>
      <c r="V34" s="179"/>
      <c r="W34" s="179"/>
      <c r="Y34" s="179">
        <v>2023</v>
      </c>
      <c r="Z34" s="179"/>
      <c r="AA34" s="179"/>
      <c r="AB34" s="179"/>
      <c r="AD34" s="200">
        <v>2024</v>
      </c>
      <c r="AE34" s="201"/>
      <c r="AF34" s="201"/>
      <c r="AG34" s="201"/>
      <c r="AI34" s="230" t="s">
        <v>102</v>
      </c>
      <c r="AJ34" s="230"/>
      <c r="AK34" s="230"/>
      <c r="AL34" s="230"/>
      <c r="AM34" s="99"/>
    </row>
    <row r="35" spans="1:39" s="11" customFormat="1" ht="16.5" customHeight="1" x14ac:dyDescent="0.25">
      <c r="A35" s="190"/>
      <c r="B35" s="184"/>
      <c r="C35" s="187"/>
      <c r="D35" s="184"/>
      <c r="E35" s="187"/>
      <c r="F35" s="187"/>
      <c r="G35" s="229"/>
      <c r="H35" s="179"/>
      <c r="I35" s="10"/>
      <c r="J35" s="178" t="s">
        <v>4</v>
      </c>
      <c r="K35" s="178"/>
      <c r="L35" s="178" t="s">
        <v>61</v>
      </c>
      <c r="M35" s="178"/>
      <c r="N35" s="10"/>
      <c r="O35" s="178" t="s">
        <v>6</v>
      </c>
      <c r="P35" s="178"/>
      <c r="Q35" s="178" t="s">
        <v>8</v>
      </c>
      <c r="R35" s="178"/>
      <c r="S35" s="10"/>
      <c r="T35" s="178" t="s">
        <v>7</v>
      </c>
      <c r="U35" s="178"/>
      <c r="V35" s="178" t="s">
        <v>8</v>
      </c>
      <c r="W35" s="178"/>
      <c r="Y35" s="178" t="s">
        <v>7</v>
      </c>
      <c r="Z35" s="178"/>
      <c r="AA35" s="178" t="s">
        <v>8</v>
      </c>
      <c r="AB35" s="178"/>
      <c r="AD35" s="178" t="s">
        <v>7</v>
      </c>
      <c r="AE35" s="178"/>
      <c r="AF35" s="178" t="s">
        <v>8</v>
      </c>
      <c r="AG35" s="178"/>
      <c r="AI35" s="216" t="s">
        <v>4</v>
      </c>
      <c r="AJ35" s="216" t="s">
        <v>66</v>
      </c>
      <c r="AK35" s="216" t="s">
        <v>8</v>
      </c>
      <c r="AL35" s="216" t="s">
        <v>5</v>
      </c>
      <c r="AM35" s="99"/>
    </row>
    <row r="36" spans="1:39" s="11" customFormat="1" ht="33" x14ac:dyDescent="0.25">
      <c r="A36" s="191"/>
      <c r="B36" s="185"/>
      <c r="C36" s="222"/>
      <c r="D36" s="185"/>
      <c r="E36" s="222"/>
      <c r="F36" s="188"/>
      <c r="G36" s="229"/>
      <c r="H36" s="179"/>
      <c r="I36" s="12"/>
      <c r="J36" s="155" t="s">
        <v>59</v>
      </c>
      <c r="K36" s="117" t="s">
        <v>60</v>
      </c>
      <c r="L36" s="159" t="s">
        <v>64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217"/>
      <c r="AJ36" s="217"/>
      <c r="AK36" s="217"/>
      <c r="AL36" s="217"/>
      <c r="AM36" s="99"/>
    </row>
    <row r="37" spans="1:39" ht="75.75" customHeight="1" x14ac:dyDescent="0.25">
      <c r="A37" s="198" t="s">
        <v>115</v>
      </c>
      <c r="B37" s="195" t="s">
        <v>116</v>
      </c>
      <c r="C37" s="195" t="s">
        <v>117</v>
      </c>
      <c r="D37" s="195" t="s">
        <v>153</v>
      </c>
      <c r="E37" s="224" t="str">
        <f>C30</f>
        <v xml:space="preserve">Aumentar el acceso a vivienda digna, espacio público y equipamientos de la población vulnerable en suelo urbano y rural </v>
      </c>
      <c r="F37" s="139" t="s">
        <v>163</v>
      </c>
      <c r="G37" s="139" t="s">
        <v>91</v>
      </c>
      <c r="H37" s="227" t="str">
        <f>C32</f>
        <v>Sistema Distrital de cuidado</v>
      </c>
      <c r="I37" s="14"/>
      <c r="J37" s="128">
        <v>300</v>
      </c>
      <c r="K37" s="128">
        <v>433</v>
      </c>
      <c r="L37" s="160"/>
      <c r="M37" s="129"/>
      <c r="N37" s="130"/>
      <c r="O37" s="145">
        <v>600</v>
      </c>
      <c r="P37" s="145">
        <v>83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3">J37+O37+T37+Y37+AD37</f>
        <v>2400</v>
      </c>
      <c r="AJ37" s="147">
        <f t="shared" si="13"/>
        <v>516</v>
      </c>
      <c r="AK37" s="138">
        <f t="shared" si="13"/>
        <v>0</v>
      </c>
      <c r="AL37" s="138">
        <f t="shared" si="13"/>
        <v>0</v>
      </c>
      <c r="AM37" s="100"/>
    </row>
    <row r="38" spans="1:39" ht="75.75" customHeight="1" x14ac:dyDescent="0.25">
      <c r="A38" s="199"/>
      <c r="B38" s="196"/>
      <c r="C38" s="196"/>
      <c r="D38" s="196"/>
      <c r="E38" s="225"/>
      <c r="F38" s="13" t="s">
        <v>118</v>
      </c>
      <c r="G38" s="13" t="s">
        <v>91</v>
      </c>
      <c r="H38" s="228"/>
      <c r="I38" s="14"/>
      <c r="J38" s="108">
        <v>300</v>
      </c>
      <c r="K38" s="108">
        <v>433</v>
      </c>
      <c r="L38" s="163">
        <v>2485.9104860000002</v>
      </c>
      <c r="M38" s="29">
        <v>2462.6375039999998</v>
      </c>
      <c r="N38" s="23"/>
      <c r="O38" s="15">
        <v>600</v>
      </c>
      <c r="P38" s="15">
        <v>83</v>
      </c>
      <c r="Q38" s="29">
        <f>3775257000/L1</f>
        <v>3775.2570000000001</v>
      </c>
      <c r="R38" s="29">
        <v>828.65103599999998</v>
      </c>
      <c r="S38" s="101"/>
      <c r="T38" s="104">
        <v>600</v>
      </c>
      <c r="U38" s="104">
        <v>0</v>
      </c>
      <c r="V38" s="29">
        <f>3775257731/L1</f>
        <v>3775.2577310000001</v>
      </c>
      <c r="W38" s="106"/>
      <c r="X38" s="102"/>
      <c r="Y38" s="104">
        <v>600</v>
      </c>
      <c r="Z38" s="104">
        <v>0</v>
      </c>
      <c r="AA38" s="29">
        <f>3775257731/L1</f>
        <v>3775.2577310000001</v>
      </c>
      <c r="AB38" s="106"/>
      <c r="AC38" s="102"/>
      <c r="AD38" s="91">
        <v>300</v>
      </c>
      <c r="AE38" s="91">
        <v>0</v>
      </c>
      <c r="AF38" s="105">
        <f>1887628865/L1</f>
        <v>1887.6288649999999</v>
      </c>
      <c r="AG38" s="106"/>
      <c r="AH38" s="101"/>
      <c r="AI38" s="91">
        <f t="shared" si="13"/>
        <v>2400</v>
      </c>
      <c r="AJ38" s="91">
        <f t="shared" si="13"/>
        <v>516</v>
      </c>
      <c r="AK38" s="62">
        <f t="shared" si="13"/>
        <v>15699.311813</v>
      </c>
      <c r="AL38" s="62">
        <f t="shared" si="13"/>
        <v>3291.2885399999996</v>
      </c>
      <c r="AM38" s="100"/>
    </row>
    <row r="39" spans="1:39" ht="39.75" customHeight="1" x14ac:dyDescent="0.25">
      <c r="A39" s="199"/>
      <c r="B39" s="196"/>
      <c r="C39" s="196"/>
      <c r="D39" s="196"/>
      <c r="E39" s="225"/>
      <c r="F39" s="13" t="s">
        <v>119</v>
      </c>
      <c r="G39" s="13" t="s">
        <v>120</v>
      </c>
      <c r="H39" s="228"/>
      <c r="I39" s="14"/>
      <c r="J39" s="15">
        <v>1</v>
      </c>
      <c r="K39" s="15">
        <v>1</v>
      </c>
      <c r="L39" s="170">
        <v>1.1481950000000001</v>
      </c>
      <c r="M39" s="171">
        <v>1.1481950000000001</v>
      </c>
      <c r="N39" s="23"/>
      <c r="O39" s="15">
        <v>1</v>
      </c>
      <c r="P39" s="15">
        <v>0</v>
      </c>
      <c r="Q39" s="29">
        <f>711330000/L1</f>
        <v>711.33</v>
      </c>
      <c r="R39" s="29">
        <v>241.43946600000001</v>
      </c>
      <c r="S39" s="101"/>
      <c r="T39" s="104">
        <v>1</v>
      </c>
      <c r="U39" s="104">
        <v>0</v>
      </c>
      <c r="V39" s="29">
        <f>711330074/L1</f>
        <v>711.33007399999997</v>
      </c>
      <c r="W39" s="107"/>
      <c r="X39" s="102"/>
      <c r="Y39" s="104">
        <v>1</v>
      </c>
      <c r="Z39" s="104">
        <v>0</v>
      </c>
      <c r="AA39" s="105">
        <f>1066995111/L1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4">K39+P39+U39+Z39+AE39</f>
        <v>1</v>
      </c>
      <c r="AK39" s="62">
        <f t="shared" ref="AK39:AK40" si="15">L39+Q39+V39+AA39+AF39</f>
        <v>2490.8033800000003</v>
      </c>
      <c r="AL39" s="62">
        <f t="shared" ref="AL39:AL40" si="16">M39+R39+W39+AB39+AG39</f>
        <v>242.587661</v>
      </c>
    </row>
    <row r="40" spans="1:39" ht="43.5" customHeight="1" x14ac:dyDescent="0.25">
      <c r="A40" s="199"/>
      <c r="B40" s="196"/>
      <c r="C40" s="196"/>
      <c r="D40" s="196"/>
      <c r="E40" s="225"/>
      <c r="F40" s="13" t="s">
        <v>121</v>
      </c>
      <c r="G40" s="13" t="s">
        <v>122</v>
      </c>
      <c r="H40" s="228"/>
      <c r="I40" s="14"/>
      <c r="J40" s="15">
        <v>1</v>
      </c>
      <c r="K40" s="15">
        <v>1</v>
      </c>
      <c r="L40" s="161">
        <v>3933.2635260000002</v>
      </c>
      <c r="M40" s="29">
        <v>3919.824286</v>
      </c>
      <c r="N40" s="23"/>
      <c r="O40" s="15">
        <v>1</v>
      </c>
      <c r="P40" s="15">
        <v>0</v>
      </c>
      <c r="Q40" s="29">
        <f>834198000/L1</f>
        <v>834.19799999999998</v>
      </c>
      <c r="R40" s="29">
        <v>310.44375500000001</v>
      </c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4"/>
        <v>1</v>
      </c>
      <c r="AK40" s="62">
        <f t="shared" si="15"/>
        <v>4767.461526</v>
      </c>
      <c r="AL40" s="62">
        <f t="shared" si="16"/>
        <v>4230.2680410000003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6420.3222070000011</v>
      </c>
      <c r="M41" s="42">
        <f>SUM(M37:M40)</f>
        <v>6383.6099850000001</v>
      </c>
      <c r="N41" s="51"/>
      <c r="O41" s="41"/>
      <c r="P41" s="41"/>
      <c r="Q41" s="42">
        <f>SUM(Q37:Q40)</f>
        <v>5320.7850000000008</v>
      </c>
      <c r="R41" s="42">
        <f>SUM(R37:R40)</f>
        <v>1380.534257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22957.576719000001</v>
      </c>
      <c r="AL41" s="64">
        <f>SUM(AL37:AL40)</f>
        <v>7764.1442420000003</v>
      </c>
      <c r="AM41" s="99"/>
    </row>
    <row r="43" spans="1:39" s="5" customFormat="1" ht="15.75" customHeight="1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23" t="s">
        <v>164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</row>
    <row r="46" spans="1:39" x14ac:dyDescent="0.25">
      <c r="A46" s="142">
        <v>15</v>
      </c>
      <c r="B46" s="6" t="s">
        <v>158</v>
      </c>
      <c r="C46" s="223" t="s">
        <v>165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</row>
    <row r="47" spans="1:39" x14ac:dyDescent="0.25">
      <c r="A47" s="142">
        <v>29</v>
      </c>
      <c r="B47" s="6" t="s">
        <v>95</v>
      </c>
      <c r="C47" s="223" t="s">
        <v>166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</row>
    <row r="48" spans="1:39" ht="30" x14ac:dyDescent="0.25">
      <c r="A48" s="142">
        <v>3</v>
      </c>
      <c r="B48" s="124" t="s">
        <v>98</v>
      </c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</row>
    <row r="50" spans="1:39" s="11" customFormat="1" ht="27" customHeight="1" x14ac:dyDescent="0.25">
      <c r="A50" s="189" t="s">
        <v>2</v>
      </c>
      <c r="B50" s="183" t="s">
        <v>3</v>
      </c>
      <c r="C50" s="221" t="s">
        <v>87</v>
      </c>
      <c r="D50" s="183" t="s">
        <v>67</v>
      </c>
      <c r="E50" s="221" t="s">
        <v>172</v>
      </c>
      <c r="F50" s="186" t="s">
        <v>101</v>
      </c>
      <c r="G50" s="229" t="s">
        <v>90</v>
      </c>
      <c r="H50" s="179" t="s">
        <v>173</v>
      </c>
      <c r="I50" s="10"/>
      <c r="J50" s="179">
        <v>2020</v>
      </c>
      <c r="K50" s="179"/>
      <c r="L50" s="179"/>
      <c r="M50" s="179"/>
      <c r="N50" s="10"/>
      <c r="O50" s="179">
        <v>2021</v>
      </c>
      <c r="P50" s="179"/>
      <c r="Q50" s="179"/>
      <c r="R50" s="179"/>
      <c r="T50" s="179">
        <v>2022</v>
      </c>
      <c r="U50" s="179"/>
      <c r="V50" s="179"/>
      <c r="W50" s="179"/>
      <c r="Y50" s="179">
        <v>2023</v>
      </c>
      <c r="Z50" s="179"/>
      <c r="AA50" s="179"/>
      <c r="AB50" s="179"/>
      <c r="AD50" s="200">
        <v>2024</v>
      </c>
      <c r="AE50" s="201"/>
      <c r="AF50" s="201"/>
      <c r="AG50" s="201"/>
      <c r="AI50" s="230" t="s">
        <v>102</v>
      </c>
      <c r="AJ50" s="230"/>
      <c r="AK50" s="230"/>
      <c r="AL50" s="230"/>
      <c r="AM50" s="99"/>
    </row>
    <row r="51" spans="1:39" s="11" customFormat="1" ht="16.5" customHeight="1" x14ac:dyDescent="0.25">
      <c r="A51" s="190"/>
      <c r="B51" s="184"/>
      <c r="C51" s="187"/>
      <c r="D51" s="184"/>
      <c r="E51" s="187"/>
      <c r="F51" s="187"/>
      <c r="G51" s="229"/>
      <c r="H51" s="179"/>
      <c r="I51" s="10"/>
      <c r="J51" s="178" t="s">
        <v>4</v>
      </c>
      <c r="K51" s="178"/>
      <c r="L51" s="178" t="s">
        <v>61</v>
      </c>
      <c r="M51" s="178"/>
      <c r="N51" s="10"/>
      <c r="O51" s="178" t="s">
        <v>6</v>
      </c>
      <c r="P51" s="178"/>
      <c r="Q51" s="178" t="s">
        <v>8</v>
      </c>
      <c r="R51" s="178"/>
      <c r="S51" s="10"/>
      <c r="T51" s="178" t="s">
        <v>7</v>
      </c>
      <c r="U51" s="178"/>
      <c r="V51" s="178" t="s">
        <v>8</v>
      </c>
      <c r="W51" s="178"/>
      <c r="Y51" s="178" t="s">
        <v>7</v>
      </c>
      <c r="Z51" s="178"/>
      <c r="AA51" s="178" t="s">
        <v>8</v>
      </c>
      <c r="AB51" s="178"/>
      <c r="AD51" s="178" t="s">
        <v>7</v>
      </c>
      <c r="AE51" s="178"/>
      <c r="AF51" s="178" t="s">
        <v>8</v>
      </c>
      <c r="AG51" s="178"/>
      <c r="AI51" s="216" t="s">
        <v>4</v>
      </c>
      <c r="AJ51" s="216" t="s">
        <v>66</v>
      </c>
      <c r="AK51" s="216" t="s">
        <v>8</v>
      </c>
      <c r="AL51" s="216" t="s">
        <v>5</v>
      </c>
      <c r="AM51" s="99"/>
    </row>
    <row r="52" spans="1:39" s="11" customFormat="1" ht="33" x14ac:dyDescent="0.25">
      <c r="A52" s="191"/>
      <c r="B52" s="185"/>
      <c r="C52" s="222"/>
      <c r="D52" s="185"/>
      <c r="E52" s="222"/>
      <c r="F52" s="188"/>
      <c r="G52" s="229"/>
      <c r="H52" s="179"/>
      <c r="I52" s="12"/>
      <c r="J52" s="155" t="s">
        <v>59</v>
      </c>
      <c r="K52" s="117" t="s">
        <v>60</v>
      </c>
      <c r="L52" s="159" t="s">
        <v>64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217"/>
      <c r="AJ52" s="217"/>
      <c r="AK52" s="217"/>
      <c r="AL52" s="217"/>
      <c r="AM52" s="99"/>
    </row>
    <row r="53" spans="1:39" ht="75.75" customHeight="1" x14ac:dyDescent="0.25">
      <c r="A53" s="198" t="s">
        <v>123</v>
      </c>
      <c r="B53" s="195" t="s">
        <v>125</v>
      </c>
      <c r="C53" s="195" t="s">
        <v>124</v>
      </c>
      <c r="D53" s="195" t="s">
        <v>154</v>
      </c>
      <c r="E53" s="224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27" t="str">
        <f>C48</f>
        <v>Sistema Distrital de cuidado</v>
      </c>
      <c r="I53" s="14"/>
      <c r="J53" s="128">
        <v>174</v>
      </c>
      <c r="K53" s="128">
        <v>410</v>
      </c>
      <c r="L53" s="160"/>
      <c r="M53" s="129"/>
      <c r="N53" s="130"/>
      <c r="O53" s="145">
        <v>431</v>
      </c>
      <c r="P53" s="145">
        <v>104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514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199"/>
      <c r="B54" s="196"/>
      <c r="C54" s="196"/>
      <c r="D54" s="196"/>
      <c r="E54" s="225"/>
      <c r="F54" s="13" t="s">
        <v>128</v>
      </c>
      <c r="G54" s="13" t="s">
        <v>129</v>
      </c>
      <c r="H54" s="228"/>
      <c r="I54" s="14"/>
      <c r="J54" s="15">
        <v>54</v>
      </c>
      <c r="K54" s="91">
        <v>55</v>
      </c>
      <c r="L54" s="161">
        <v>5071.6473960000003</v>
      </c>
      <c r="M54" s="29">
        <v>4319.8978859999997</v>
      </c>
      <c r="N54" s="23"/>
      <c r="O54" s="15">
        <v>230</v>
      </c>
      <c r="P54" s="15">
        <v>0</v>
      </c>
      <c r="Q54" s="29">
        <f>17106842000/L1</f>
        <v>17106.842000000001</v>
      </c>
      <c r="R54" s="29">
        <v>1482.9227100000001</v>
      </c>
      <c r="S54" s="101"/>
      <c r="T54" s="104">
        <v>640</v>
      </c>
      <c r="U54" s="114">
        <v>0</v>
      </c>
      <c r="V54" s="105">
        <f>37408345788/L1</f>
        <v>37408.345787999999</v>
      </c>
      <c r="W54" s="106"/>
      <c r="X54" s="102"/>
      <c r="Y54" s="104">
        <v>212</v>
      </c>
      <c r="Z54" s="114">
        <v>0</v>
      </c>
      <c r="AA54" s="105">
        <f>18819067508/L1</f>
        <v>18819.067508</v>
      </c>
      <c r="AB54" s="106"/>
      <c r="AC54" s="102"/>
      <c r="AD54" s="91">
        <v>87</v>
      </c>
      <c r="AE54" s="91">
        <v>0</v>
      </c>
      <c r="AF54" s="105">
        <f>10668172992/L1</f>
        <v>10668.172992</v>
      </c>
      <c r="AG54" s="106"/>
      <c r="AH54" s="101"/>
      <c r="AI54" s="91">
        <f>J54+O54+T54+Y54+AD54</f>
        <v>1223</v>
      </c>
      <c r="AJ54" s="91">
        <f t="shared" ref="AJ54:AJ56" si="17">K54+P54+U54+Z54+AE54</f>
        <v>55</v>
      </c>
      <c r="AK54" s="62">
        <f t="shared" ref="AK54:AK56" si="18">L54+Q54+V54+AA54+AF54</f>
        <v>89074.07568400001</v>
      </c>
      <c r="AL54" s="62">
        <f t="shared" ref="AL54:AL56" si="19">M54+R54+W54+AB54+AG54</f>
        <v>5802.8205959999996</v>
      </c>
      <c r="AM54" s="100"/>
    </row>
    <row r="55" spans="1:39" ht="66.75" customHeight="1" x14ac:dyDescent="0.25">
      <c r="A55" s="199"/>
      <c r="B55" s="196"/>
      <c r="C55" s="196"/>
      <c r="D55" s="196"/>
      <c r="E55" s="225"/>
      <c r="F55" s="13" t="s">
        <v>130</v>
      </c>
      <c r="G55" s="13" t="s">
        <v>131</v>
      </c>
      <c r="H55" s="228"/>
      <c r="I55" s="14"/>
      <c r="J55" s="15">
        <v>28</v>
      </c>
      <c r="K55" s="15">
        <v>27</v>
      </c>
      <c r="L55" s="161">
        <v>2969.3287610000002</v>
      </c>
      <c r="M55" s="29">
        <v>2928.9973829999999</v>
      </c>
      <c r="N55" s="23"/>
      <c r="O55" s="15">
        <v>30</v>
      </c>
      <c r="P55" s="15">
        <v>4</v>
      </c>
      <c r="Q55" s="29">
        <f>2054850000/L1</f>
        <v>2054.85</v>
      </c>
      <c r="R55" s="29">
        <v>465.13078999999999</v>
      </c>
      <c r="S55" s="101"/>
      <c r="T55" s="104">
        <v>15</v>
      </c>
      <c r="U55" s="104">
        <v>0</v>
      </c>
      <c r="V55" s="105">
        <f>1060112179/L1</f>
        <v>1060.112179</v>
      </c>
      <c r="W55" s="107"/>
      <c r="X55" s="102"/>
      <c r="Y55" s="104">
        <v>30</v>
      </c>
      <c r="Z55" s="104">
        <v>0</v>
      </c>
      <c r="AA55" s="105">
        <f>2011560186/L1</f>
        <v>2011.5601859999999</v>
      </c>
      <c r="AB55" s="107"/>
      <c r="AC55" s="102"/>
      <c r="AD55" s="91">
        <v>13</v>
      </c>
      <c r="AE55" s="91">
        <v>0</v>
      </c>
      <c r="AF55" s="105">
        <f>1040287130/L1</f>
        <v>1040.2871299999999</v>
      </c>
      <c r="AG55" s="107"/>
      <c r="AH55" s="101"/>
      <c r="AI55" s="91">
        <f>J55+O55+T55+Y55+AD55</f>
        <v>116</v>
      </c>
      <c r="AJ55" s="91">
        <f t="shared" si="17"/>
        <v>31</v>
      </c>
      <c r="AK55" s="62">
        <f t="shared" si="18"/>
        <v>9136.1382560000002</v>
      </c>
      <c r="AL55" s="62">
        <f t="shared" si="19"/>
        <v>3394.1281730000001</v>
      </c>
    </row>
    <row r="56" spans="1:39" ht="43.5" customHeight="1" x14ac:dyDescent="0.25">
      <c r="A56" s="199"/>
      <c r="B56" s="196"/>
      <c r="C56" s="196"/>
      <c r="D56" s="196"/>
      <c r="E56" s="225"/>
      <c r="F56" s="13" t="s">
        <v>132</v>
      </c>
      <c r="G56" s="13" t="s">
        <v>133</v>
      </c>
      <c r="H56" s="228"/>
      <c r="I56" s="14"/>
      <c r="J56" s="15">
        <v>1497</v>
      </c>
      <c r="K56" s="15">
        <v>1484</v>
      </c>
      <c r="L56" s="161">
        <v>3667.6184499999999</v>
      </c>
      <c r="M56" s="29">
        <v>3203.0383700000002</v>
      </c>
      <c r="N56" s="23"/>
      <c r="O56" s="15">
        <v>1704</v>
      </c>
      <c r="P56" s="15">
        <v>1526</v>
      </c>
      <c r="Q56" s="29">
        <f>5602403000/L1</f>
        <v>5602.4030000000002</v>
      </c>
      <c r="R56" s="29">
        <v>3692.1774559999999</v>
      </c>
      <c r="S56" s="101"/>
      <c r="T56" s="104">
        <v>2280</v>
      </c>
      <c r="U56" s="104">
        <v>0</v>
      </c>
      <c r="V56" s="105">
        <f>5905722464/L1</f>
        <v>5905.7224640000004</v>
      </c>
      <c r="W56" s="105"/>
      <c r="X56" s="102"/>
      <c r="Y56" s="104">
        <v>2471</v>
      </c>
      <c r="Z56" s="104">
        <v>0</v>
      </c>
      <c r="AA56" s="105">
        <f>3676932663/L1</f>
        <v>3676.932663</v>
      </c>
      <c r="AB56" s="105"/>
      <c r="AC56" s="102"/>
      <c r="AD56" s="91">
        <v>2550</v>
      </c>
      <c r="AE56" s="91">
        <v>0</v>
      </c>
      <c r="AF56" s="105">
        <f>822109483/L1</f>
        <v>822.10948299999995</v>
      </c>
      <c r="AG56" s="105"/>
      <c r="AH56" s="101"/>
      <c r="AI56" s="91">
        <f>AD56</f>
        <v>2550</v>
      </c>
      <c r="AJ56" s="91">
        <f t="shared" si="17"/>
        <v>3010</v>
      </c>
      <c r="AK56" s="62">
        <f t="shared" si="18"/>
        <v>19674.786060000002</v>
      </c>
      <c r="AL56" s="62">
        <f t="shared" si="19"/>
        <v>6895.2158259999997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11708.594607000001</v>
      </c>
      <c r="M57" s="42">
        <f>SUM(M53:M56)</f>
        <v>10451.933638999999</v>
      </c>
      <c r="N57" s="51"/>
      <c r="O57" s="41"/>
      <c r="P57" s="41"/>
      <c r="Q57" s="42">
        <f>SUM(Q53:Q56)</f>
        <v>24764.095000000001</v>
      </c>
      <c r="R57" s="42">
        <f>SUM(R53:R56)</f>
        <v>5640.2309559999994</v>
      </c>
      <c r="T57" s="41"/>
      <c r="U57" s="41"/>
      <c r="V57" s="42">
        <f>SUM(V53:V56)</f>
        <v>44374.180431000001</v>
      </c>
      <c r="W57" s="42">
        <f>SUM(W53:W56)</f>
        <v>0</v>
      </c>
      <c r="Y57" s="41"/>
      <c r="Z57" s="41"/>
      <c r="AA57" s="42">
        <f>SUM(AA53:AA56)</f>
        <v>24507.560356999998</v>
      </c>
      <c r="AB57" s="42">
        <f>SUM(AB53:AB56)</f>
        <v>0</v>
      </c>
      <c r="AC57" s="113"/>
      <c r="AD57" s="41"/>
      <c r="AE57" s="42"/>
      <c r="AF57" s="42">
        <f>SUM(AF53:AF56)</f>
        <v>12530.569605000001</v>
      </c>
      <c r="AG57" s="42">
        <f>SUM(AG53:AG56)</f>
        <v>0</v>
      </c>
      <c r="AI57" s="97"/>
      <c r="AJ57" s="97"/>
      <c r="AK57" s="64">
        <f>SUM(AK53:AK56)</f>
        <v>117885.00000000001</v>
      </c>
      <c r="AL57" s="64">
        <f>SUM(AL53:AL56)</f>
        <v>16092.164594999998</v>
      </c>
      <c r="AM57" s="99"/>
    </row>
    <row r="59" spans="1:39" s="5" customFormat="1" ht="15.75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23" t="s">
        <v>113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</row>
    <row r="62" spans="1:39" x14ac:dyDescent="0.25">
      <c r="A62" s="142">
        <v>8</v>
      </c>
      <c r="B62" s="6" t="s">
        <v>158</v>
      </c>
      <c r="C62" s="223" t="s">
        <v>159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</row>
    <row r="63" spans="1:39" x14ac:dyDescent="0.25">
      <c r="A63" s="142">
        <v>19</v>
      </c>
      <c r="B63" s="6" t="s">
        <v>95</v>
      </c>
      <c r="C63" s="223" t="s">
        <v>157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</row>
    <row r="64" spans="1:39" ht="30" x14ac:dyDescent="0.25">
      <c r="A64" s="142">
        <v>3</v>
      </c>
      <c r="B64" s="124" t="s">
        <v>98</v>
      </c>
      <c r="C64" s="223" t="s">
        <v>114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</row>
    <row r="66" spans="1:39" s="11" customFormat="1" ht="27" customHeight="1" x14ac:dyDescent="0.25">
      <c r="A66" s="189" t="s">
        <v>2</v>
      </c>
      <c r="B66" s="183" t="s">
        <v>3</v>
      </c>
      <c r="C66" s="221" t="s">
        <v>87</v>
      </c>
      <c r="D66" s="183" t="s">
        <v>67</v>
      </c>
      <c r="E66" s="221" t="s">
        <v>172</v>
      </c>
      <c r="F66" s="186" t="s">
        <v>101</v>
      </c>
      <c r="G66" s="229" t="s">
        <v>90</v>
      </c>
      <c r="H66" s="179" t="s">
        <v>173</v>
      </c>
      <c r="I66" s="10"/>
      <c r="J66" s="179">
        <v>2020</v>
      </c>
      <c r="K66" s="179"/>
      <c r="L66" s="179"/>
      <c r="M66" s="179"/>
      <c r="N66" s="10"/>
      <c r="O66" s="179">
        <v>2021</v>
      </c>
      <c r="P66" s="179"/>
      <c r="Q66" s="179"/>
      <c r="R66" s="179"/>
      <c r="T66" s="179">
        <v>2022</v>
      </c>
      <c r="U66" s="179"/>
      <c r="V66" s="179"/>
      <c r="W66" s="179"/>
      <c r="Y66" s="179">
        <v>2023</v>
      </c>
      <c r="Z66" s="179"/>
      <c r="AA66" s="179"/>
      <c r="AB66" s="179"/>
      <c r="AD66" s="200">
        <v>2024</v>
      </c>
      <c r="AE66" s="201"/>
      <c r="AF66" s="201"/>
      <c r="AG66" s="201"/>
      <c r="AI66" s="230" t="s">
        <v>102</v>
      </c>
      <c r="AJ66" s="230"/>
      <c r="AK66" s="230"/>
      <c r="AL66" s="230"/>
      <c r="AM66" s="99"/>
    </row>
    <row r="67" spans="1:39" s="11" customFormat="1" ht="16.5" customHeight="1" x14ac:dyDescent="0.25">
      <c r="A67" s="190"/>
      <c r="B67" s="184"/>
      <c r="C67" s="187"/>
      <c r="D67" s="184"/>
      <c r="E67" s="187"/>
      <c r="F67" s="187"/>
      <c r="G67" s="229"/>
      <c r="H67" s="179"/>
      <c r="I67" s="10"/>
      <c r="J67" s="178" t="s">
        <v>4</v>
      </c>
      <c r="K67" s="178"/>
      <c r="L67" s="178" t="s">
        <v>61</v>
      </c>
      <c r="M67" s="178"/>
      <c r="N67" s="10"/>
      <c r="O67" s="178" t="s">
        <v>6</v>
      </c>
      <c r="P67" s="178"/>
      <c r="Q67" s="178" t="s">
        <v>8</v>
      </c>
      <c r="R67" s="178"/>
      <c r="S67" s="10"/>
      <c r="T67" s="178" t="s">
        <v>7</v>
      </c>
      <c r="U67" s="178"/>
      <c r="V67" s="178" t="s">
        <v>8</v>
      </c>
      <c r="W67" s="178"/>
      <c r="Y67" s="178" t="s">
        <v>7</v>
      </c>
      <c r="Z67" s="178"/>
      <c r="AA67" s="178" t="s">
        <v>8</v>
      </c>
      <c r="AB67" s="178"/>
      <c r="AD67" s="178" t="s">
        <v>7</v>
      </c>
      <c r="AE67" s="178"/>
      <c r="AF67" s="178" t="s">
        <v>8</v>
      </c>
      <c r="AG67" s="178"/>
      <c r="AI67" s="216" t="s">
        <v>4</v>
      </c>
      <c r="AJ67" s="216" t="s">
        <v>66</v>
      </c>
      <c r="AK67" s="216" t="s">
        <v>8</v>
      </c>
      <c r="AL67" s="216" t="s">
        <v>5</v>
      </c>
      <c r="AM67" s="99"/>
    </row>
    <row r="68" spans="1:39" s="11" customFormat="1" ht="33" x14ac:dyDescent="0.25">
      <c r="A68" s="191"/>
      <c r="B68" s="185"/>
      <c r="C68" s="222"/>
      <c r="D68" s="185"/>
      <c r="E68" s="222"/>
      <c r="F68" s="188"/>
      <c r="G68" s="229"/>
      <c r="H68" s="179"/>
      <c r="I68" s="12"/>
      <c r="J68" s="155" t="s">
        <v>59</v>
      </c>
      <c r="K68" s="117" t="s">
        <v>60</v>
      </c>
      <c r="L68" s="159" t="s">
        <v>64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217"/>
      <c r="AJ68" s="217"/>
      <c r="AK68" s="217"/>
      <c r="AL68" s="217"/>
      <c r="AM68" s="99"/>
    </row>
    <row r="69" spans="1:39" ht="75.75" customHeight="1" x14ac:dyDescent="0.25">
      <c r="A69" s="198" t="s">
        <v>134</v>
      </c>
      <c r="B69" s="195" t="s">
        <v>135</v>
      </c>
      <c r="C69" s="195" t="s">
        <v>88</v>
      </c>
      <c r="D69" s="195" t="s">
        <v>155</v>
      </c>
      <c r="E69" s="224" t="str">
        <f>C62</f>
        <v xml:space="preserve">Aumentar el acceso a vivienda digna, espacio público y equipamientos de la población vulnerable en suelo urbano y rural </v>
      </c>
      <c r="F69" s="139" t="s">
        <v>169</v>
      </c>
      <c r="G69" s="139" t="s">
        <v>177</v>
      </c>
      <c r="H69" s="227" t="str">
        <f>C64</f>
        <v>Sistema Distrital de cuidado</v>
      </c>
      <c r="I69" s="14"/>
      <c r="J69" s="149">
        <v>17305.599999999999</v>
      </c>
      <c r="K69" s="128">
        <v>17000</v>
      </c>
      <c r="L69" s="160"/>
      <c r="M69" s="129"/>
      <c r="N69" s="130"/>
      <c r="O69" s="145">
        <v>19694.400000000001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107000</v>
      </c>
      <c r="AJ69" s="147">
        <f>K69+P69+U69+Z69+AE69</f>
        <v>17000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199"/>
      <c r="B70" s="196"/>
      <c r="C70" s="196"/>
      <c r="D70" s="196"/>
      <c r="E70" s="225"/>
      <c r="F70" s="13" t="s">
        <v>176</v>
      </c>
      <c r="G70" s="13" t="s">
        <v>136</v>
      </c>
      <c r="H70" s="228"/>
      <c r="I70" s="14"/>
      <c r="J70" s="148">
        <v>17305.599999999999</v>
      </c>
      <c r="K70" s="108">
        <v>17000</v>
      </c>
      <c r="L70" s="163">
        <f>3602795429/L1</f>
        <v>3602.7954289999998</v>
      </c>
      <c r="M70" s="29">
        <v>3501.5279959999998</v>
      </c>
      <c r="N70" s="23"/>
      <c r="O70" s="169">
        <v>19694.400000000001</v>
      </c>
      <c r="P70" s="15">
        <v>0</v>
      </c>
      <c r="Q70" s="29">
        <f>62736309000/L1</f>
        <v>62736.309000000001</v>
      </c>
      <c r="R70" s="29">
        <v>0</v>
      </c>
      <c r="S70" s="101"/>
      <c r="T70" s="15">
        <v>22500</v>
      </c>
      <c r="U70" s="104">
        <v>0</v>
      </c>
      <c r="V70" s="105">
        <f>18764039550/L1</f>
        <v>18764.039550000001</v>
      </c>
      <c r="W70" s="106"/>
      <c r="X70" s="102"/>
      <c r="Y70" s="104">
        <v>23750</v>
      </c>
      <c r="Z70" s="104">
        <v>0</v>
      </c>
      <c r="AA70" s="105">
        <f>11175354970/L1</f>
        <v>11175.35497</v>
      </c>
      <c r="AB70" s="106"/>
      <c r="AC70" s="102"/>
      <c r="AD70" s="91">
        <v>23750</v>
      </c>
      <c r="AE70" s="91">
        <v>0</v>
      </c>
      <c r="AF70" s="105">
        <f>2304686059/L1</f>
        <v>2304.6860590000001</v>
      </c>
      <c r="AG70" s="106"/>
      <c r="AH70" s="101"/>
      <c r="AI70" s="91">
        <f>J70+O70+T70+Y70+AD70</f>
        <v>107000</v>
      </c>
      <c r="AJ70" s="91">
        <f>K70+P70+U70+Z70+AE70</f>
        <v>17000</v>
      </c>
      <c r="AK70" s="62">
        <f t="shared" ref="AK70:AK71" si="20">L70+Q70+V70+AA70+AF70</f>
        <v>98583.185008</v>
      </c>
      <c r="AL70" s="62">
        <f t="shared" ref="AL70:AL71" si="21">M70+R70+W70+AB70+AG70</f>
        <v>3501.5279959999998</v>
      </c>
      <c r="AM70" s="100"/>
    </row>
    <row r="71" spans="1:39" ht="30" x14ac:dyDescent="0.25">
      <c r="A71" s="199"/>
      <c r="B71" s="196"/>
      <c r="C71" s="196"/>
      <c r="D71" s="196"/>
      <c r="E71" s="225"/>
      <c r="F71" s="13" t="s">
        <v>137</v>
      </c>
      <c r="G71" s="13" t="s">
        <v>136</v>
      </c>
      <c r="H71" s="228"/>
      <c r="I71" s="14"/>
      <c r="J71" s="26">
        <v>1</v>
      </c>
      <c r="K71" s="150">
        <v>0.96699999999999997</v>
      </c>
      <c r="L71" s="161">
        <f>1600000000/L1</f>
        <v>1600</v>
      </c>
      <c r="M71" s="29">
        <v>1435.632384</v>
      </c>
      <c r="N71" s="23"/>
      <c r="O71" s="26">
        <v>1</v>
      </c>
      <c r="P71" s="26">
        <v>0.21</v>
      </c>
      <c r="Q71" s="29">
        <f>4000000000/L1</f>
        <v>4000</v>
      </c>
      <c r="R71" s="29">
        <v>1396.427353</v>
      </c>
      <c r="S71" s="101"/>
      <c r="T71" s="140">
        <v>1</v>
      </c>
      <c r="U71" s="125">
        <v>0</v>
      </c>
      <c r="V71" s="105">
        <f>4000000000/L1</f>
        <v>4000</v>
      </c>
      <c r="W71" s="106"/>
      <c r="X71" s="102"/>
      <c r="Y71" s="140">
        <v>1</v>
      </c>
      <c r="Z71" s="125">
        <v>0</v>
      </c>
      <c r="AA71" s="105">
        <f>3000000000/L1</f>
        <v>3000</v>
      </c>
      <c r="AB71" s="106"/>
      <c r="AC71" s="102"/>
      <c r="AD71" s="112">
        <v>1</v>
      </c>
      <c r="AE71" s="112">
        <v>0</v>
      </c>
      <c r="AF71" s="105">
        <f>1500000000/L1</f>
        <v>1500</v>
      </c>
      <c r="AG71" s="106"/>
      <c r="AH71" s="101"/>
      <c r="AI71" s="112">
        <f>AD71</f>
        <v>1</v>
      </c>
      <c r="AJ71" s="150">
        <f t="shared" ref="AJ71" si="22">K71+P71+U71+Z71+AE71</f>
        <v>1.177</v>
      </c>
      <c r="AK71" s="62">
        <f t="shared" si="20"/>
        <v>14100</v>
      </c>
      <c r="AL71" s="62">
        <f t="shared" si="21"/>
        <v>2832.059737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4937.1603799999993</v>
      </c>
      <c r="N72" s="51"/>
      <c r="O72" s="41"/>
      <c r="P72" s="41"/>
      <c r="Q72" s="42">
        <f>SUM(Q69:Q71)</f>
        <v>66736.309000000008</v>
      </c>
      <c r="R72" s="42">
        <f>SUM(R69:R71)</f>
        <v>1396.427353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112683.185008</v>
      </c>
      <c r="AL72" s="64">
        <f>SUM(AL69:AL71)</f>
        <v>6333.5877330000003</v>
      </c>
      <c r="AM72" s="99"/>
    </row>
    <row r="74" spans="1:39" s="5" customFormat="1" ht="15.75" customHeight="1" x14ac:dyDescent="0.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23" t="s">
        <v>167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</row>
    <row r="77" spans="1:39" x14ac:dyDescent="0.25">
      <c r="A77" s="142">
        <v>30</v>
      </c>
      <c r="B77" s="6" t="s">
        <v>158</v>
      </c>
      <c r="C77" s="223" t="s">
        <v>168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</row>
    <row r="78" spans="1:39" x14ac:dyDescent="0.25">
      <c r="A78" s="142">
        <v>56</v>
      </c>
      <c r="B78" s="6" t="s">
        <v>95</v>
      </c>
      <c r="C78" s="223" t="s">
        <v>138</v>
      </c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</row>
    <row r="79" spans="1:39" ht="30" x14ac:dyDescent="0.25">
      <c r="A79" s="142"/>
      <c r="B79" s="124" t="s">
        <v>98</v>
      </c>
      <c r="C79" s="223" t="s">
        <v>139</v>
      </c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</row>
    <row r="81" spans="1:39" s="11" customFormat="1" ht="27" customHeight="1" x14ac:dyDescent="0.25">
      <c r="A81" s="189" t="s">
        <v>2</v>
      </c>
      <c r="B81" s="183" t="s">
        <v>3</v>
      </c>
      <c r="C81" s="221" t="s">
        <v>87</v>
      </c>
      <c r="D81" s="183" t="s">
        <v>67</v>
      </c>
      <c r="E81" s="221" t="s">
        <v>172</v>
      </c>
      <c r="F81" s="186" t="s">
        <v>101</v>
      </c>
      <c r="G81" s="229" t="s">
        <v>90</v>
      </c>
      <c r="H81" s="179" t="s">
        <v>173</v>
      </c>
      <c r="I81" s="10"/>
      <c r="J81" s="179">
        <v>2020</v>
      </c>
      <c r="K81" s="179"/>
      <c r="L81" s="179"/>
      <c r="M81" s="179"/>
      <c r="N81" s="10"/>
      <c r="O81" s="179">
        <v>2021</v>
      </c>
      <c r="P81" s="179"/>
      <c r="Q81" s="179"/>
      <c r="R81" s="179"/>
      <c r="T81" s="179">
        <v>2022</v>
      </c>
      <c r="U81" s="179"/>
      <c r="V81" s="179"/>
      <c r="W81" s="179"/>
      <c r="Y81" s="179">
        <v>2023</v>
      </c>
      <c r="Z81" s="179"/>
      <c r="AA81" s="179"/>
      <c r="AB81" s="179"/>
      <c r="AD81" s="200">
        <v>2024</v>
      </c>
      <c r="AE81" s="201"/>
      <c r="AF81" s="201"/>
      <c r="AG81" s="201"/>
      <c r="AI81" s="230" t="s">
        <v>102</v>
      </c>
      <c r="AJ81" s="230"/>
      <c r="AK81" s="230"/>
      <c r="AL81" s="230"/>
      <c r="AM81" s="99"/>
    </row>
    <row r="82" spans="1:39" s="11" customFormat="1" ht="16.5" customHeight="1" x14ac:dyDescent="0.25">
      <c r="A82" s="190"/>
      <c r="B82" s="184"/>
      <c r="C82" s="187"/>
      <c r="D82" s="184"/>
      <c r="E82" s="187"/>
      <c r="F82" s="187"/>
      <c r="G82" s="229"/>
      <c r="H82" s="179"/>
      <c r="I82" s="10"/>
      <c r="J82" s="178" t="s">
        <v>4</v>
      </c>
      <c r="K82" s="178"/>
      <c r="L82" s="178" t="s">
        <v>61</v>
      </c>
      <c r="M82" s="178"/>
      <c r="N82" s="10"/>
      <c r="O82" s="178" t="s">
        <v>6</v>
      </c>
      <c r="P82" s="178"/>
      <c r="Q82" s="178" t="s">
        <v>8</v>
      </c>
      <c r="R82" s="178"/>
      <c r="S82" s="10"/>
      <c r="T82" s="178" t="s">
        <v>7</v>
      </c>
      <c r="U82" s="178"/>
      <c r="V82" s="178" t="s">
        <v>8</v>
      </c>
      <c r="W82" s="178"/>
      <c r="Y82" s="178" t="s">
        <v>7</v>
      </c>
      <c r="Z82" s="178"/>
      <c r="AA82" s="178" t="s">
        <v>8</v>
      </c>
      <c r="AB82" s="178"/>
      <c r="AD82" s="178" t="s">
        <v>7</v>
      </c>
      <c r="AE82" s="178"/>
      <c r="AF82" s="178" t="s">
        <v>8</v>
      </c>
      <c r="AG82" s="178"/>
      <c r="AI82" s="216" t="s">
        <v>4</v>
      </c>
      <c r="AJ82" s="216" t="s">
        <v>66</v>
      </c>
      <c r="AK82" s="216" t="s">
        <v>8</v>
      </c>
      <c r="AL82" s="216" t="s">
        <v>5</v>
      </c>
      <c r="AM82" s="99"/>
    </row>
    <row r="83" spans="1:39" s="11" customFormat="1" ht="33" x14ac:dyDescent="0.25">
      <c r="A83" s="191"/>
      <c r="B83" s="185"/>
      <c r="C83" s="222"/>
      <c r="D83" s="185"/>
      <c r="E83" s="222"/>
      <c r="F83" s="188"/>
      <c r="G83" s="229"/>
      <c r="H83" s="179"/>
      <c r="I83" s="12"/>
      <c r="J83" s="155" t="s">
        <v>59</v>
      </c>
      <c r="K83" s="117" t="s">
        <v>60</v>
      </c>
      <c r="L83" s="159" t="s">
        <v>64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217"/>
      <c r="AJ83" s="217"/>
      <c r="AK83" s="217"/>
      <c r="AL83" s="217"/>
      <c r="AM83" s="99"/>
    </row>
    <row r="84" spans="1:39" ht="45" x14ac:dyDescent="0.25">
      <c r="A84" s="198" t="s">
        <v>140</v>
      </c>
      <c r="B84" s="195" t="s">
        <v>141</v>
      </c>
      <c r="C84" s="195" t="s">
        <v>142</v>
      </c>
      <c r="D84" s="195" t="s">
        <v>156</v>
      </c>
      <c r="E84" s="224" t="str">
        <f>C77</f>
        <v xml:space="preserve">Incrementar la efectividad de la gestión pública distrital y local. </v>
      </c>
      <c r="F84" s="139" t="s">
        <v>170</v>
      </c>
      <c r="G84" s="139" t="s">
        <v>143</v>
      </c>
      <c r="H84" s="227" t="str">
        <f>C79</f>
        <v>Gestión pública efectiva, abierta y transparente</v>
      </c>
      <c r="I84" s="14"/>
      <c r="J84" s="131">
        <v>0.1</v>
      </c>
      <c r="K84" s="151">
        <v>0.1</v>
      </c>
      <c r="L84" s="164"/>
      <c r="M84" s="129"/>
      <c r="N84" s="130"/>
      <c r="O84" s="131">
        <v>0.25</v>
      </c>
      <c r="P84" s="175">
        <v>0.03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3">K84+P84+U84+Z84+AE84</f>
        <v>0.13</v>
      </c>
      <c r="AK84" s="138">
        <f t="shared" ref="AK84:AK85" si="24">L84+Q84+V84+AA84+AF84</f>
        <v>0</v>
      </c>
      <c r="AL84" s="138">
        <f t="shared" ref="AL84:AL85" si="25">M84+R84+W84+AB84+AG84</f>
        <v>0</v>
      </c>
      <c r="AM84" s="100"/>
    </row>
    <row r="85" spans="1:39" ht="45" x14ac:dyDescent="0.25">
      <c r="A85" s="199"/>
      <c r="B85" s="196"/>
      <c r="C85" s="196"/>
      <c r="D85" s="196"/>
      <c r="E85" s="225"/>
      <c r="F85" s="152" t="s">
        <v>144</v>
      </c>
      <c r="G85" s="152" t="s">
        <v>145</v>
      </c>
      <c r="H85" s="228"/>
      <c r="I85" s="14"/>
      <c r="J85" s="26">
        <v>0.1</v>
      </c>
      <c r="K85" s="90">
        <v>0.1</v>
      </c>
      <c r="L85" s="161">
        <v>3048.153773</v>
      </c>
      <c r="M85" s="29">
        <v>2948.422376</v>
      </c>
      <c r="N85" s="23"/>
      <c r="O85" s="26">
        <v>0.25</v>
      </c>
      <c r="P85" s="176">
        <v>0.06</v>
      </c>
      <c r="Q85" s="63">
        <v>2607.7319600000001</v>
      </c>
      <c r="R85" s="29">
        <v>997.95095300000003</v>
      </c>
      <c r="S85" s="101"/>
      <c r="T85" s="140">
        <v>0.3</v>
      </c>
      <c r="U85" s="125">
        <v>0</v>
      </c>
      <c r="V85" s="63">
        <f>7805715000/L1</f>
        <v>7805.7150000000001</v>
      </c>
      <c r="W85" s="106"/>
      <c r="X85" s="102"/>
      <c r="Y85" s="140">
        <v>0.25</v>
      </c>
      <c r="Z85" s="125">
        <v>0</v>
      </c>
      <c r="AA85" s="63">
        <f xml:space="preserve"> 7805715000 /L1</f>
        <v>7805.7150000000001</v>
      </c>
      <c r="AB85" s="106"/>
      <c r="AC85" s="102"/>
      <c r="AD85" s="112">
        <v>0.1</v>
      </c>
      <c r="AE85" s="112">
        <v>0</v>
      </c>
      <c r="AF85" s="63">
        <f>4037465000/L1</f>
        <v>4037.4650000000001</v>
      </c>
      <c r="AG85" s="106"/>
      <c r="AH85" s="101"/>
      <c r="AI85" s="112">
        <f>J85+O85+T85+Y85+AD85</f>
        <v>0.99999999999999989</v>
      </c>
      <c r="AJ85" s="150">
        <f t="shared" si="23"/>
        <v>0.16</v>
      </c>
      <c r="AK85" s="62">
        <f t="shared" si="24"/>
        <v>25304.780733</v>
      </c>
      <c r="AL85" s="62">
        <f t="shared" si="25"/>
        <v>3946.373329</v>
      </c>
      <c r="AM85" s="100"/>
    </row>
    <row r="86" spans="1:39" ht="45" x14ac:dyDescent="0.25">
      <c r="A86" s="199"/>
      <c r="B86" s="196"/>
      <c r="C86" s="196"/>
      <c r="D86" s="196"/>
      <c r="E86" s="225"/>
      <c r="F86" s="152" t="s">
        <v>146</v>
      </c>
      <c r="G86" s="152" t="s">
        <v>147</v>
      </c>
      <c r="H86" s="228"/>
      <c r="I86" s="14"/>
      <c r="J86" s="26">
        <v>0.1</v>
      </c>
      <c r="K86" s="90">
        <v>0.1</v>
      </c>
      <c r="L86" s="161">
        <v>1331.746357</v>
      </c>
      <c r="M86" s="29">
        <v>1314.039006</v>
      </c>
      <c r="N86" s="23"/>
      <c r="O86" s="26">
        <v>0.25</v>
      </c>
      <c r="P86" s="26">
        <v>0.03</v>
      </c>
      <c r="Q86" s="63">
        <f>2418151000/L1</f>
        <v>2418.1509999999998</v>
      </c>
      <c r="R86" s="29">
        <v>492.62532599999997</v>
      </c>
      <c r="S86" s="101"/>
      <c r="T86" s="140">
        <v>0.3</v>
      </c>
      <c r="U86" s="125">
        <v>0</v>
      </c>
      <c r="V86" s="63">
        <f xml:space="preserve"> 3377143000/L1</f>
        <v>3377.143</v>
      </c>
      <c r="W86" s="106"/>
      <c r="X86" s="102"/>
      <c r="Y86" s="140">
        <v>0.25</v>
      </c>
      <c r="Z86" s="125">
        <v>0</v>
      </c>
      <c r="AA86" s="63">
        <f>3377143000/L1</f>
        <v>3377.143</v>
      </c>
      <c r="AB86" s="106"/>
      <c r="AC86" s="102"/>
      <c r="AD86" s="112">
        <v>0.1</v>
      </c>
      <c r="AE86" s="112">
        <v>0</v>
      </c>
      <c r="AF86" s="63">
        <f xml:space="preserve"> 1970000000/L1</f>
        <v>1970</v>
      </c>
      <c r="AG86" s="106"/>
      <c r="AH86" s="101"/>
      <c r="AI86" s="112">
        <f t="shared" ref="AI86:AI88" si="26">J86+O86+T86+Y86+AD86</f>
        <v>0.99999999999999989</v>
      </c>
      <c r="AJ86" s="150">
        <f t="shared" ref="AJ86:AJ88" si="27">K86+P86+U86+Z86+AE86</f>
        <v>0.13</v>
      </c>
      <c r="AK86" s="62">
        <f t="shared" ref="AK86:AK88" si="28">L86+Q86+V86+AA86+AF86</f>
        <v>12474.183357</v>
      </c>
      <c r="AL86" s="62">
        <f t="shared" ref="AL86:AL88" si="29">M86+R86+W86+AB86+AG86</f>
        <v>1806.6643319999998</v>
      </c>
      <c r="AM86" s="100"/>
    </row>
    <row r="87" spans="1:39" ht="75" x14ac:dyDescent="0.25">
      <c r="A87" s="199"/>
      <c r="B87" s="196"/>
      <c r="C87" s="196"/>
      <c r="D87" s="196"/>
      <c r="E87" s="225"/>
      <c r="F87" s="152" t="s">
        <v>148</v>
      </c>
      <c r="G87" s="152" t="s">
        <v>149</v>
      </c>
      <c r="H87" s="228"/>
      <c r="I87" s="14"/>
      <c r="J87" s="167">
        <v>1.5</v>
      </c>
      <c r="K87" s="168">
        <v>1.5</v>
      </c>
      <c r="L87" s="161">
        <v>147.96897799999999</v>
      </c>
      <c r="M87" s="29">
        <v>147.96897799999999</v>
      </c>
      <c r="N87" s="23"/>
      <c r="O87" s="172">
        <v>3.75</v>
      </c>
      <c r="P87" s="172">
        <v>0.94</v>
      </c>
      <c r="Q87" s="63">
        <v>229.30600000000001</v>
      </c>
      <c r="R87" s="29">
        <v>138.614</v>
      </c>
      <c r="S87" s="101"/>
      <c r="T87" s="172">
        <v>4.5</v>
      </c>
      <c r="U87" s="172">
        <v>0</v>
      </c>
      <c r="V87" s="63">
        <f>342857000/L1</f>
        <v>342.85700000000003</v>
      </c>
      <c r="W87" s="106"/>
      <c r="X87" s="102"/>
      <c r="Y87" s="172">
        <v>3.75</v>
      </c>
      <c r="Z87" s="172">
        <v>0</v>
      </c>
      <c r="AA87" s="63">
        <f xml:space="preserve"> 342857000/L1</f>
        <v>342.85700000000003</v>
      </c>
      <c r="AB87" s="106"/>
      <c r="AC87" s="102"/>
      <c r="AD87" s="172">
        <v>1.5</v>
      </c>
      <c r="AE87" s="172">
        <v>0</v>
      </c>
      <c r="AF87" s="63">
        <f xml:space="preserve"> 200000000/L1</f>
        <v>200</v>
      </c>
      <c r="AG87" s="106"/>
      <c r="AH87" s="101"/>
      <c r="AI87" s="173">
        <f t="shared" si="26"/>
        <v>15</v>
      </c>
      <c r="AJ87" s="173">
        <f t="shared" si="27"/>
        <v>2.44</v>
      </c>
      <c r="AK87" s="62">
        <f t="shared" si="28"/>
        <v>1262.9889780000001</v>
      </c>
      <c r="AL87" s="62">
        <f t="shared" si="29"/>
        <v>286.58297800000003</v>
      </c>
      <c r="AM87" s="100"/>
    </row>
    <row r="88" spans="1:39" ht="60" x14ac:dyDescent="0.25">
      <c r="A88" s="199"/>
      <c r="B88" s="196"/>
      <c r="C88" s="196"/>
      <c r="D88" s="196"/>
      <c r="E88" s="225"/>
      <c r="F88" s="152" t="s">
        <v>171</v>
      </c>
      <c r="G88" s="152" t="s">
        <v>151</v>
      </c>
      <c r="H88" s="228"/>
      <c r="I88" s="14"/>
      <c r="J88" s="26">
        <v>0</v>
      </c>
      <c r="K88" s="90">
        <v>0</v>
      </c>
      <c r="L88" s="161">
        <v>0</v>
      </c>
      <c r="M88" s="29">
        <v>0</v>
      </c>
      <c r="N88" s="23"/>
      <c r="O88" s="26">
        <v>0.35</v>
      </c>
      <c r="P88" s="26">
        <v>0</v>
      </c>
      <c r="Q88" s="177">
        <v>316.20803999999998</v>
      </c>
      <c r="R88" s="29">
        <v>41.160809999999998</v>
      </c>
      <c r="S88" s="101"/>
      <c r="T88" s="140">
        <v>0.3</v>
      </c>
      <c r="U88" s="125">
        <v>0</v>
      </c>
      <c r="V88" s="63">
        <f>1005714000/L1</f>
        <v>1005.7140000000001</v>
      </c>
      <c r="W88" s="106"/>
      <c r="X88" s="102"/>
      <c r="Y88" s="140">
        <v>0.25</v>
      </c>
      <c r="Z88" s="125">
        <v>0</v>
      </c>
      <c r="AA88" s="63">
        <f>1005714000/L1</f>
        <v>1005.7140000000001</v>
      </c>
      <c r="AB88" s="106"/>
      <c r="AC88" s="102"/>
      <c r="AD88" s="112">
        <v>0.1</v>
      </c>
      <c r="AE88" s="112">
        <v>0</v>
      </c>
      <c r="AF88" s="63">
        <f xml:space="preserve"> 320000000/L1</f>
        <v>320</v>
      </c>
      <c r="AG88" s="106"/>
      <c r="AH88" s="101"/>
      <c r="AI88" s="112">
        <f t="shared" si="26"/>
        <v>0.99999999999999989</v>
      </c>
      <c r="AJ88" s="150">
        <f t="shared" si="27"/>
        <v>0</v>
      </c>
      <c r="AK88" s="62">
        <f t="shared" si="28"/>
        <v>2647.6360399999999</v>
      </c>
      <c r="AL88" s="62">
        <f t="shared" si="29"/>
        <v>41.160809999999998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150</v>
      </c>
      <c r="G89" s="152" t="s">
        <v>151</v>
      </c>
      <c r="H89" s="121"/>
      <c r="I89" s="14"/>
      <c r="J89" s="26">
        <v>0.05</v>
      </c>
      <c r="K89" s="90">
        <v>0.05</v>
      </c>
      <c r="L89" s="161">
        <v>2200.3575080000001</v>
      </c>
      <c r="M89" s="29">
        <v>1998.231702</v>
      </c>
      <c r="N89" s="23"/>
      <c r="O89" s="176">
        <v>0.125</v>
      </c>
      <c r="P89" s="26">
        <v>0</v>
      </c>
      <c r="Q89" s="63">
        <f xml:space="preserve"> 2700376000/L1</f>
        <v>2700.3760000000002</v>
      </c>
      <c r="R89" s="29">
        <v>0</v>
      </c>
      <c r="S89" s="101"/>
      <c r="T89" s="140">
        <v>0.15</v>
      </c>
      <c r="U89" s="125">
        <v>0</v>
      </c>
      <c r="V89" s="63">
        <f xml:space="preserve"> 3468571000/L1</f>
        <v>3468.5709999999999</v>
      </c>
      <c r="W89" s="106"/>
      <c r="X89" s="102"/>
      <c r="Y89" s="174">
        <v>0.125</v>
      </c>
      <c r="Z89" s="125">
        <v>0</v>
      </c>
      <c r="AA89" s="63">
        <f xml:space="preserve"> 3468571000/L1</f>
        <v>3468.5709999999999</v>
      </c>
      <c r="AB89" s="106"/>
      <c r="AC89" s="102"/>
      <c r="AD89" s="112">
        <v>0.05</v>
      </c>
      <c r="AE89" s="112">
        <v>0</v>
      </c>
      <c r="AF89" s="63">
        <f>1472535000/L1</f>
        <v>1472.5350000000001</v>
      </c>
      <c r="AG89" s="106"/>
      <c r="AH89" s="101"/>
      <c r="AI89" s="112">
        <f t="shared" ref="AI89" si="30">J89+O89+T89+Y89+AD89</f>
        <v>0.49999999999999994</v>
      </c>
      <c r="AJ89" s="150">
        <f t="shared" ref="AJ89" si="31">K89+P89+U89+Z89+AE89</f>
        <v>0.05</v>
      </c>
      <c r="AK89" s="62">
        <f t="shared" ref="AK89" si="32">L89+Q89+V89+AA89+AF89</f>
        <v>13310.410508000001</v>
      </c>
      <c r="AL89" s="62">
        <f t="shared" ref="AL89" si="33">M89+R89+W89+AB89+AG89</f>
        <v>1998.231702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6408.6620619999994</v>
      </c>
      <c r="N90" s="51"/>
      <c r="O90" s="41"/>
      <c r="P90" s="41"/>
      <c r="Q90" s="153">
        <f>SUM(Q84:Q89)</f>
        <v>8271.7729999999992</v>
      </c>
      <c r="R90" s="153">
        <f>SUM(R84:R89)</f>
        <v>1670.351089</v>
      </c>
      <c r="T90" s="41"/>
      <c r="U90" s="41"/>
      <c r="V90" s="153">
        <f>SUM(V84:V89)</f>
        <v>16000</v>
      </c>
      <c r="W90" s="153">
        <f>SUM(W84:W89)</f>
        <v>0</v>
      </c>
      <c r="Y90" s="41"/>
      <c r="Z90" s="41"/>
      <c r="AA90" s="153">
        <f>SUM(AA84:AA89)</f>
        <v>16000</v>
      </c>
      <c r="AB90" s="153">
        <f>SUM(AB84:AB89)</f>
        <v>0</v>
      </c>
      <c r="AC90" s="113"/>
      <c r="AD90" s="41"/>
      <c r="AE90" s="42"/>
      <c r="AF90" s="153">
        <f>SUM(AF84:AF89)</f>
        <v>8000</v>
      </c>
      <c r="AG90" s="153">
        <f>SUM(AG84:AG89)</f>
        <v>0</v>
      </c>
      <c r="AI90" s="97"/>
      <c r="AJ90" s="97"/>
      <c r="AK90" s="153">
        <f>SUM(AK84:AK89)</f>
        <v>54999.999616000001</v>
      </c>
      <c r="AL90" s="153">
        <f>SUM(AL84:AL89)</f>
        <v>8079.013151000001</v>
      </c>
      <c r="AM90" s="99"/>
    </row>
  </sheetData>
  <mergeCells count="200"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  <mergeCell ref="A81:A83"/>
    <mergeCell ref="B81:B83"/>
    <mergeCell ref="AJ82:AJ83"/>
    <mergeCell ref="AK82:AK83"/>
    <mergeCell ref="AL82:AL83"/>
    <mergeCell ref="A7:AL7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C30:AL30"/>
    <mergeCell ref="B17:B24"/>
    <mergeCell ref="C17:C24"/>
    <mergeCell ref="D17:D24"/>
    <mergeCell ref="E17:E24"/>
    <mergeCell ref="H17:H24"/>
    <mergeCell ref="A17:A24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Marzo 2021</vt:lpstr>
      <vt:lpstr>'Marzo 2021'!Área_de_impresión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2021-04-21T17:13:52Z</dcterms:modified>
</cp:coreProperties>
</file>